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0" windowWidth="5775" windowHeight="6720" activeTab="2"/>
  </bookViews>
  <sheets>
    <sheet name="I valdkond" sheetId="1" r:id="rId1"/>
    <sheet name="II valdkond" sheetId="2" r:id="rId2"/>
    <sheet name="III Valdkond" sheetId="3" r:id="rId3"/>
    <sheet name="IV valdkond" sheetId="4" r:id="rId4"/>
    <sheet name="V valdkond" sheetId="5" r:id="rId5"/>
    <sheet name="Koond_vorm" sheetId="6" r:id="rId6"/>
    <sheet name="Leht1" sheetId="7" r:id="rId7"/>
    <sheet name="Leht2" sheetId="8" r:id="rId8"/>
    <sheet name="Leht3" sheetId="9" r:id="rId9"/>
    <sheet name="Leht4" sheetId="10" r:id="rId10"/>
  </sheets>
  <definedNames>
    <definedName name="_xlnm._FilterDatabase" localSheetId="3" hidden="1">'IV valdkond'!$A$4:$Q$161</definedName>
    <definedName name="_Toc340250390" localSheetId="1">'II valdkond'!$A$1</definedName>
    <definedName name="_Toc340250391" localSheetId="2">'III Valdkond'!$A$1</definedName>
  </definedNames>
  <calcPr fullCalcOnLoad="1"/>
</workbook>
</file>

<file path=xl/comments1.xml><?xml version="1.0" encoding="utf-8"?>
<comments xmlns="http://schemas.openxmlformats.org/spreadsheetml/2006/main">
  <authors>
    <author>Sirli Jurjev</author>
  </authors>
  <commentList>
    <comment ref="H31" authorId="0">
      <text>
        <r>
          <rPr>
            <b/>
            <sz val="8"/>
            <rFont val="Tahoma"/>
            <family val="2"/>
          </rPr>
          <t>Sirli Jurjev:</t>
        </r>
        <r>
          <rPr>
            <sz val="8"/>
            <rFont val="Tahoma"/>
            <family val="2"/>
          </rPr>
          <t xml:space="preserve">
vahendid antakse SOM poolt ESAle pilootprojekti läbiviimiseks
</t>
        </r>
      </text>
    </comment>
  </commentList>
</comments>
</file>

<file path=xl/comments3.xml><?xml version="1.0" encoding="utf-8"?>
<comments xmlns="http://schemas.openxmlformats.org/spreadsheetml/2006/main">
  <authors>
    <author>urvem</author>
  </authors>
  <commentList>
    <comment ref="M4" authorId="0">
      <text>
        <r>
          <rPr>
            <b/>
            <sz val="9"/>
            <rFont val="Tahoma"/>
            <family val="2"/>
          </rPr>
          <t>urvem:</t>
        </r>
        <r>
          <rPr>
            <sz val="9"/>
            <rFont val="Tahoma"/>
            <family val="2"/>
          </rPr>
          <t xml:space="preserve">
Arengukava, kus kajastatakse rahastamine</t>
        </r>
      </text>
    </comment>
  </commentList>
</comments>
</file>

<file path=xl/comments4.xml><?xml version="1.0" encoding="utf-8"?>
<comments xmlns="http://schemas.openxmlformats.org/spreadsheetml/2006/main">
  <authors>
    <author>urvem</author>
  </authors>
  <commentList>
    <comment ref="M4" authorId="0">
      <text>
        <r>
          <rPr>
            <b/>
            <sz val="9"/>
            <rFont val="Tahoma"/>
            <family val="2"/>
          </rPr>
          <t>urvem:</t>
        </r>
        <r>
          <rPr>
            <sz val="9"/>
            <rFont val="Tahoma"/>
            <family val="2"/>
          </rPr>
          <t xml:space="preserve">
Arengukava, kus kajastatakse rahastamine</t>
        </r>
      </text>
    </comment>
  </commentList>
</comments>
</file>

<file path=xl/comments7.xml><?xml version="1.0" encoding="utf-8"?>
<comments xmlns="http://schemas.openxmlformats.org/spreadsheetml/2006/main">
  <authors>
    <author>urvem</author>
  </authors>
  <commentList>
    <comment ref="B3" authorId="0">
      <text>
        <r>
          <rPr>
            <b/>
            <sz val="9"/>
            <rFont val="Tahoma"/>
            <family val="2"/>
          </rPr>
          <t>urvem:</t>
        </r>
        <r>
          <rPr>
            <sz val="9"/>
            <rFont val="Tahoma"/>
            <family val="2"/>
          </rPr>
          <t xml:space="preserve">
Alategevused ei ole kohustuslikud</t>
        </r>
      </text>
    </comment>
    <comment ref="M3" authorId="0">
      <text>
        <r>
          <rPr>
            <b/>
            <sz val="9"/>
            <rFont val="Tahoma"/>
            <family val="2"/>
          </rPr>
          <t>urvem:</t>
        </r>
        <r>
          <rPr>
            <sz val="9"/>
            <rFont val="Tahoma"/>
            <family val="2"/>
          </rPr>
          <t xml:space="preserve">
Arengukava, kus kajastatakse rahastamine</t>
        </r>
      </text>
    </comment>
  </commentList>
</comments>
</file>

<file path=xl/sharedStrings.xml><?xml version="1.0" encoding="utf-8"?>
<sst xmlns="http://schemas.openxmlformats.org/spreadsheetml/2006/main" count="1519" uniqueCount="934">
  <si>
    <t>Elanikkonnale on erinevate kommunikatsioonikanalite vahendusel kättesaadav tõenduspõhine info tuberkuloosi, selle ennetamise ja varajase avastamise kohta. Paranenud on tervisesüsteemi võimekus, sealhulgas on tõusnud erinevate erialade spetsialistide pädevus tuberkuloosi, selle ennetamise, varajase avastamise ja ravi valdkonnas. On tagatud regulaarne koostöö sotsiaalhoolekandesüsteemiga.</t>
  </si>
  <si>
    <t>Otseselt kontrollitava ravisüsteemi (OKR) järjekindel rakendamine kõikide OKR teenuseosutajate poolt</t>
  </si>
  <si>
    <t>Kõikidele tuberkuloosi põdevatele haigetele ravimite tagamine nende ravi lõpuleviimiseni</t>
  </si>
  <si>
    <t xml:space="preserve">Nakkusohtlike patsientide ravi tagamine vastavalt rahvusvahelistele nakkuskontrolli nõuetele kõikides tuberkuloosi raviga tegelevates tervishoiuasutustes, haiglasisese nakkuse leviku vältimine </t>
  </si>
  <si>
    <t xml:space="preserve">Kvaliteetsete andmete olemasolu tagamine tuberkuloosi haigestumise ja ravi tulemuslikkuse jälgimiseks </t>
  </si>
  <si>
    <t>8.4.5.</t>
  </si>
  <si>
    <t>8.4.6.</t>
  </si>
  <si>
    <t>8.4.7.</t>
  </si>
  <si>
    <t>8.4.8.</t>
  </si>
  <si>
    <t xml:space="preserve">SoM* </t>
  </si>
  <si>
    <t>Tundliku haigustekitajaga haigusjuhtude ravi efektiivsus on vähemalt 85%. Multiresistentse haigustekitajaga haigusjuhtude ravi efektiivsus on vähemalt 70%. Ravi katkestajate osakaal kõigist tuberkuloosihaigetest on alla 7%. Mitteefektiivse ravi osakaal kõigist tuberkulooshaigetest on alla 5%. Vanglast vabanenud TB-haigete hulgas ei ületa ravikatkestajate osakaal 10%</t>
  </si>
  <si>
    <t>TB haigetega töötav personal ei  haigestu  tuberkuloosi. Puuduvad tõestatud haiglasisesed TB juhud (levik patsiendilt patsiendile). Kaasaegse ventilatsiooni olemasolu on tagatud. Väljatöötatud infektsioonikontrolli meetmed TB raviasutustes</t>
  </si>
  <si>
    <t>4.7.4.</t>
  </si>
  <si>
    <t>4.7.5.</t>
  </si>
  <si>
    <t>Kokku</t>
  </si>
  <si>
    <t>Kaasvastutaja</t>
  </si>
  <si>
    <t>x</t>
  </si>
  <si>
    <t>Rakendusplaani eelarve kokku</t>
  </si>
  <si>
    <t>Indikaator/Tulemus</t>
  </si>
  <si>
    <t>Periood kokku</t>
  </si>
  <si>
    <t>EA liik</t>
  </si>
  <si>
    <t>COFOG</t>
  </si>
  <si>
    <t>NR</t>
  </si>
  <si>
    <t>Vastutaja (org)</t>
  </si>
  <si>
    <t>Seos teiste valdkonna arengukavadega</t>
  </si>
  <si>
    <t xml:space="preserve">Eesmärgid/Indikaatorid/Valitsemisalad </t>
  </si>
  <si>
    <t>SoM</t>
  </si>
  <si>
    <t>EHK</t>
  </si>
  <si>
    <t>Rahvastiku tervise arengukava 2009-2020 Rakendusplaan aastateks 2013-2016</t>
  </si>
  <si>
    <t>Eesmärk/Meede/Tegevus</t>
  </si>
  <si>
    <t>1.1.1.</t>
  </si>
  <si>
    <t>1.1.2.</t>
  </si>
  <si>
    <t>1.1.3.</t>
  </si>
  <si>
    <t>1.2.1.</t>
  </si>
  <si>
    <t>1.2.2.</t>
  </si>
  <si>
    <t>1.2.3.</t>
  </si>
  <si>
    <t>1.3.1.</t>
  </si>
  <si>
    <t>1.3.2.</t>
  </si>
  <si>
    <t>1.3.3.</t>
  </si>
  <si>
    <t>3.1.1.</t>
  </si>
  <si>
    <t>3.1.2.</t>
  </si>
  <si>
    <t>3.1.3.</t>
  </si>
  <si>
    <t>3.2.1.</t>
  </si>
  <si>
    <t>3.2.2.</t>
  </si>
  <si>
    <t>3.3.1.</t>
  </si>
  <si>
    <t>3.3.2.</t>
  </si>
  <si>
    <t>3.4.1.</t>
  </si>
  <si>
    <t>3.4.2.</t>
  </si>
  <si>
    <t>4.1.1.</t>
  </si>
  <si>
    <t>4.1.2.</t>
  </si>
  <si>
    <t>4.1.3.</t>
  </si>
  <si>
    <t>4.3.1.</t>
  </si>
  <si>
    <t>4.3.2.</t>
  </si>
  <si>
    <t>4.4.2.</t>
  </si>
  <si>
    <t>4.5.1.</t>
  </si>
  <si>
    <t>4.5.2.</t>
  </si>
  <si>
    <t>4.6.1.</t>
  </si>
  <si>
    <t>4.6.2.</t>
  </si>
  <si>
    <t>5.1.1.</t>
  </si>
  <si>
    <t>5.1.2.</t>
  </si>
  <si>
    <t>5.1.3.</t>
  </si>
  <si>
    <t>5.2.1.</t>
  </si>
  <si>
    <t>5.2.2.</t>
  </si>
  <si>
    <t>5.3.1.</t>
  </si>
  <si>
    <t>5.3.2.</t>
  </si>
  <si>
    <t>5.4.1.</t>
  </si>
  <si>
    <t>5.4.2.</t>
  </si>
  <si>
    <t>5.5.1.</t>
  </si>
  <si>
    <t>5.5.2.</t>
  </si>
  <si>
    <t>2.1.1.</t>
  </si>
  <si>
    <t>Imikute rinnaga toitmise edendamine</t>
  </si>
  <si>
    <t>2.1.2.</t>
  </si>
  <si>
    <t>2.1.3.</t>
  </si>
  <si>
    <t>2.1.4.</t>
  </si>
  <si>
    <t>2.1.5.</t>
  </si>
  <si>
    <t>2.1.6.</t>
  </si>
  <si>
    <t>Sünnituseelne- ja raseduskriisi nõustamine</t>
  </si>
  <si>
    <t>Noorte reproduktiivtervisealane nõustamine ja seksuaalsel teel levivate haiguste ennetamine</t>
  </si>
  <si>
    <t>2.1.7.</t>
  </si>
  <si>
    <t>2.2.1.</t>
  </si>
  <si>
    <t>Ennetustöö tõhustamine laste hammaste tervis tagamisel</t>
  </si>
  <si>
    <r>
      <t xml:space="preserve">M 2  </t>
    </r>
    <r>
      <rPr>
        <sz val="11"/>
        <color indexed="8"/>
        <rFont val="Arial"/>
        <family val="2"/>
      </rPr>
      <t>Eelkooliealiste laste tervise edendamine</t>
    </r>
  </si>
  <si>
    <r>
      <t xml:space="preserve">M 3  </t>
    </r>
    <r>
      <rPr>
        <sz val="11"/>
        <color indexed="8"/>
        <rFont val="Arial"/>
        <family val="2"/>
      </rPr>
      <t>Kooliealiste laste ja noorte tervise edendamine</t>
    </r>
  </si>
  <si>
    <t>4.1.4.</t>
  </si>
  <si>
    <t>4.1.5.</t>
  </si>
  <si>
    <t>4.1.6.</t>
  </si>
  <si>
    <t>4.1.7.</t>
  </si>
  <si>
    <t>4.1.8.</t>
  </si>
  <si>
    <t>4.1.9.</t>
  </si>
  <si>
    <t>4.1.10.</t>
  </si>
  <si>
    <t>KuM</t>
  </si>
  <si>
    <t>HTM</t>
  </si>
  <si>
    <t>4.1.11.</t>
  </si>
  <si>
    <t xml:space="preserve">SoM </t>
  </si>
  <si>
    <t>PõM</t>
  </si>
  <si>
    <t>4.2.3.</t>
  </si>
  <si>
    <t>4.3.4.</t>
  </si>
  <si>
    <t>4.2.5.</t>
  </si>
  <si>
    <t>4.2.6.</t>
  </si>
  <si>
    <t>4.2.7.</t>
  </si>
  <si>
    <t>4.2.8.</t>
  </si>
  <si>
    <t>4.2.9.</t>
  </si>
  <si>
    <t>4.2.10.</t>
  </si>
  <si>
    <t>4.2.11.</t>
  </si>
  <si>
    <t>2.3.1.</t>
  </si>
  <si>
    <t>2.3.2.</t>
  </si>
  <si>
    <t>2.3.3.</t>
  </si>
  <si>
    <t>Alkoholipoliitika rohelises raamatus kavandatud meetmed on ellu viidud ja aruanne valitsusele esitatud</t>
  </si>
  <si>
    <t>4.3.3.</t>
  </si>
  <si>
    <t>Alkoholi maksustamise pikaajaline kava on väljatöötatud</t>
  </si>
  <si>
    <t>SOM</t>
  </si>
  <si>
    <t>MKM</t>
  </si>
  <si>
    <t>4.3.5.</t>
  </si>
  <si>
    <t>Elanikkonna teadlikkuse tõstmine alkoholikahjust, tarvitamise riskidest ja vähendamise võimalustest</t>
  </si>
  <si>
    <t>4.3.6.</t>
  </si>
  <si>
    <t>Liiklusohutuskampaaniate ja neid toetavate ürituste läbiviimine alkoholi tarvitamise tunnustega ja joobeseisundis sõiduki juhtimise vähendamiseks</t>
  </si>
  <si>
    <t>4.3.7.</t>
  </si>
  <si>
    <t>4.3.8.</t>
  </si>
  <si>
    <t>4.3.9.</t>
  </si>
  <si>
    <t>Järelevalve alkoholiseaduse täitmise tõhustamine, s.h alaealistele alkoholimüügi   kontrollimeetmete keelu  täitmise rakendamise üle</t>
  </si>
  <si>
    <t>4.3.10.</t>
  </si>
  <si>
    <t>Alkoholi tarvitamisega, kahjude ja ennetustegevusega seotud uuringute läbiviimine</t>
  </si>
  <si>
    <t>Alkoholi salaturu vähendamine ning kontrolli- ja järelevalvemeetmete rakendamine selleks, et avastada võimalikult palju alkoholi ebaseadusliku käitlemise juhtumeid ja vähendada salaturu osakaalu</t>
  </si>
  <si>
    <t>Salaturu osakaal on vähenenud</t>
  </si>
  <si>
    <t xml:space="preserve">Vigastuste ennetamise ja vähendamise programmi ja rohelise raamatu väljatöötamine </t>
  </si>
  <si>
    <t>Programm ja roheline raamat on välja töötatud</t>
  </si>
  <si>
    <t>Vigastuste ennetamise ja vähendamise koordineerimine riiklikul tasandil riikliku rakkerühma poolt</t>
  </si>
  <si>
    <t>4.6.3.</t>
  </si>
  <si>
    <t>Inimeste teadlikkuse tõstmine vigastuste riskiteguritest ning abi andmise ja vigastuste ennetamise oskuste parandamine</t>
  </si>
  <si>
    <t>Vägivalla vähendamise teenuste arendamine</t>
  </si>
  <si>
    <t>Vigastustega seotud statistika regulaarne seire ja analüüs</t>
  </si>
  <si>
    <t>AE 2 / eelarve kokku</t>
  </si>
  <si>
    <t>AE 1/ eelarve kokku</t>
  </si>
  <si>
    <t>AE 3. Elu-, töö- ja õpikeskkonnast tulenevad terviseriskid on vähenenud.</t>
  </si>
  <si>
    <t>AE 3 / eelarve kokku</t>
  </si>
  <si>
    <t xml:space="preserve">AE 4. Rahvastiku kehaline aktiivsus on suurenenud, toitumine on muutunud tasakaalustatumaks ja riskikäitumine on vähenenud </t>
  </si>
  <si>
    <t>AE 4 / eelarve kokku</t>
  </si>
  <si>
    <t>AE 5 / eelarve kokku</t>
  </si>
  <si>
    <t>Erinevate liikumisharrastuse projektide toetamine</t>
  </si>
  <si>
    <t>Liikumisharrastusega tegelevate  treenerite,  õpetajate ja harrastajate koolitamine</t>
  </si>
  <si>
    <t>Liikumisharrastustega tegelemiseks võimaluste loomine erivajadustega inimestele ja nende liikumisharrastuse tegevuste toetamine</t>
  </si>
  <si>
    <t>Liikumisharrastuse teemaliste koolitusmaterjalide väljaandmine</t>
  </si>
  <si>
    <t>Eesti Koolispordi Liidu liikumisharrastuse  toetamine, eesmärgiga koolides liikumisharrastus  parandamine  ja laiendamine</t>
  </si>
  <si>
    <t>Ujumise algõpetuse läbiviimise toetamine  koolides</t>
  </si>
  <si>
    <t xml:space="preserve"> Sihtasutust Eesti Antidopingu toetamine</t>
  </si>
  <si>
    <t>Inimeste teadlikkuse suurendamine  tasakaalustatud ja täisväärtuslikust toitumisest ning tervislike toitumisvalikute soodustamine</t>
  </si>
  <si>
    <t xml:space="preserve">Tervislikke toitumisvalikute soodustamine tehes toidu märgistust käsitlevat  teavitustööd tarbijatele  ja toidukäitlejatele </t>
  </si>
  <si>
    <t>Koolilõunaprogrammi toetamine</t>
  </si>
  <si>
    <t>Koolipiimaprogrammi jätkamine</t>
  </si>
  <si>
    <t>Igal-aastal on viidud läbi kampaania Eestimaa liigub, jooksu- ja käimissarjad, osavõtule ja liikumisrõõmule orienteeritud spordipäevad, internetipõhised programmid. On toetatud maakondlikke spordiinfokeskuseid, üleriigilisi liikumisharrastuse programm jne</t>
  </si>
  <si>
    <t>On   üle-eestiliselt toetatud  ja viidud läbi 2. klassi (Tallinnas 3. klassi) õpilastele kohustusliku ujumise algõpetus  (kursus 24h)</t>
  </si>
  <si>
    <t xml:space="preserve"> Noorte püsi- ja projektlaagrite ning õppurspordi korraldamise toetamine</t>
  </si>
  <si>
    <t>Regulaarselt on kogutud andmeid spordiklubide, spordiklubides tegutsevate harrastajate ja treenerite ning spordiobjektide kohta</t>
  </si>
  <si>
    <t>Regulaarsete toitumisuuringute läbiviimine</t>
  </si>
  <si>
    <t>Alkoholi reklaami ja kättesaadavust reguleerivate õigusaktide muutmine</t>
  </si>
  <si>
    <t>Õiguslik alus alkoholireklaami piiramiseks ja alkoholi kättesaadavuse vähendamiseks on loodud</t>
  </si>
  <si>
    <t>Alkoholiseaduse rikkumise karistuspraktika analüüs on koostatud, analüüsist tulenevad ettepanekud esitatud ja rakendatud</t>
  </si>
  <si>
    <t>Sotsiaalteenuste süsteem vastab vajadustele, ennetavad teenuse on välja arendatud</t>
  </si>
  <si>
    <t>1.1.4.</t>
  </si>
  <si>
    <t>Rehabilitatsiooniteenuste osutamise ümberkorraldamine, teenuste kontseptuaalsete aluste väljatöötamine</t>
  </si>
  <si>
    <t>1.1.5.</t>
  </si>
  <si>
    <t>ÜRO puuetega inimeste õiguste konventsiooni rakendamise strateegia väljatöötamine ja ellurakendamine</t>
  </si>
  <si>
    <t>ÜRO puuetega inimeste konventsioon on Eestis välja töötatud</t>
  </si>
  <si>
    <t>4.5.3.</t>
  </si>
  <si>
    <t>4.5.4.</t>
  </si>
  <si>
    <t>4.5.5.</t>
  </si>
  <si>
    <t>4.5.6.</t>
  </si>
  <si>
    <t>4.5.7.</t>
  </si>
  <si>
    <t>Abivajajatele pakutakse süsteemselt miinimumnõuetele vastavaid teenuseid</t>
  </si>
  <si>
    <t>Koordineeritud tegevus narkomaania ennetamisele ja narkootiliste ainete käitlemise vähendamisele läbi Vabariigi Valitsuse uimastiennetuskomisjoni</t>
  </si>
  <si>
    <t>Siseriiklikult õiguslik aluse loomine varajase hoiatuse süsteemi  jaoks vajalike andmete kogumiseks ja vahetamiseks erinevate ametkondade vahel</t>
  </si>
  <si>
    <t xml:space="preserve">Isikustatud narkomaaniaravi andmekogu loomine, mille andmeid on võimalik kasutada  adekvaatse ülevaate saamiseks narkomaania olukorrast riigis ja sekkumiste planeerimisel.  </t>
  </si>
  <si>
    <t xml:space="preserve">Narkokuritegude väljaselgitamise suurendamine ja lahendamine. Narkosüütegude käsitlemine nii, et lahendamine on analüüsipõhine ja suunatud enamohtlike (surmapõhjustavate) ainete avastamisele
</t>
  </si>
  <si>
    <t>Ravimite käitlemise järelevalve teostamine sõltuvusravi (mh metadoonasendusravi) teenusepakkujate üle</t>
  </si>
  <si>
    <t xml:space="preserve">Koolitervishoiuteenuse osutamine </t>
  </si>
  <si>
    <t xml:space="preserve">Uimastisõltlaste ravisüsteem toimib väljaspool vanglaid </t>
  </si>
  <si>
    <t>JuM</t>
  </si>
  <si>
    <t>SiM</t>
  </si>
  <si>
    <t>4.5.9.</t>
  </si>
  <si>
    <t>4.5.10.</t>
  </si>
  <si>
    <t>4.5.11.</t>
  </si>
  <si>
    <t>4.5.12.</t>
  </si>
  <si>
    <t>4.5.13.</t>
  </si>
  <si>
    <t>4.5.14.</t>
  </si>
  <si>
    <t>4.5.15.</t>
  </si>
  <si>
    <t>4.5.16.</t>
  </si>
  <si>
    <t>4.8.1.</t>
  </si>
  <si>
    <t>4.8.2.</t>
  </si>
  <si>
    <t>Järelevalvealase siseriikliku ja rahvusvahelise koostöö tõhustamine</t>
  </si>
  <si>
    <t>4.5.8.</t>
  </si>
  <si>
    <t>Reproduktiivtervisealane nõustamine on tagatud igas maakonnas</t>
  </si>
  <si>
    <t>Raseduskriisi nõustamis- teenus on riskirühmale kättesaadav</t>
  </si>
  <si>
    <t>Toimub vastavalt vajadusele</t>
  </si>
  <si>
    <t xml:space="preserve">DMF indeks 12 -aastastel lastel </t>
  </si>
  <si>
    <t>Viljatusravi kättesaadavuse tagamine</t>
  </si>
  <si>
    <t>2.3.4.</t>
  </si>
  <si>
    <t xml:space="preserve">2.3.5. </t>
  </si>
  <si>
    <t>2.2.2.</t>
  </si>
  <si>
    <t>BFHI (Beebisõbralike haiglate) põhimõtete rakendamiseks meditsiinitöötajate  ettevalmis-tamine</t>
  </si>
  <si>
    <t>Täiendõpet on võimaldatud 700 -le meditsiinitöötajale (sünnitusosakondade personal ja pereõed)</t>
  </si>
  <si>
    <t>Viljatusravi on sihtgrupile kättesaadav</t>
  </si>
  <si>
    <t>2.2.3.</t>
  </si>
  <si>
    <t>20</t>
  </si>
  <si>
    <t>07</t>
  </si>
  <si>
    <t>Tubakatoodete salaturu vähendamine ning läbi kontrollitegevuse ja muude meetmete  avastatud tubakatoodete ebaseadusliku käitlemise juhtumite arvu ja kinnipeetud koguste suurendamine</t>
  </si>
  <si>
    <t>Tubakatarvitamise valdkonna uuringud</t>
  </si>
  <si>
    <t>Tubaka valdkonna aastaraamat</t>
  </si>
  <si>
    <t>WHO tubaka tarbimise vähendamise raamkonventsiooni aruande koostamine</t>
  </si>
  <si>
    <t>Imikute tervisenäitajate ja mõjurite regulaarne seire on teostatud ja tulemused hinnatud</t>
  </si>
  <si>
    <t>Väikelaste tervisenäitajate ja mõjurite regulaarne seire on teostatud ja tulemused hinnatud</t>
  </si>
  <si>
    <t xml:space="preserve">SoM * </t>
  </si>
  <si>
    <t>SoM *</t>
  </si>
  <si>
    <t>KaM *</t>
  </si>
  <si>
    <t>HTM*</t>
  </si>
  <si>
    <t>02</t>
  </si>
  <si>
    <t>08</t>
  </si>
  <si>
    <t>09</t>
  </si>
  <si>
    <t>SoM*</t>
  </si>
  <si>
    <t>PõM *</t>
  </si>
  <si>
    <t>04</t>
  </si>
  <si>
    <t>MKM*</t>
  </si>
  <si>
    <t>MKM, RAM, SIM, JUM, PÕM *</t>
  </si>
  <si>
    <t>RaM*</t>
  </si>
  <si>
    <t>JuM*</t>
  </si>
  <si>
    <t>01</t>
  </si>
  <si>
    <t>JuM, SiM *</t>
  </si>
  <si>
    <t>SIM*</t>
  </si>
  <si>
    <t xml:space="preserve">SoM  </t>
  </si>
  <si>
    <t>SiM*</t>
  </si>
  <si>
    <t>SoM, HTM, JuM,RaM *</t>
  </si>
  <si>
    <t>4.4.3.</t>
  </si>
  <si>
    <t>4.4.5.</t>
  </si>
  <si>
    <t>4.4.6.</t>
  </si>
  <si>
    <t>4.4.7.</t>
  </si>
  <si>
    <t>03</t>
  </si>
  <si>
    <t>SiM, JuM*</t>
  </si>
  <si>
    <t>Ravi ja sõltuvusvastase taastusabi (rehabilitatsiooni) korraldamine süüdimõistetud uimastiprobleemidega isikutele, kelle vangistus on asendatud ravi või rehabilitatsiooniga</t>
  </si>
  <si>
    <t>Regulaarsed toitumisuuringud on viidud läbi,  tulemuse analüüsitud ning esitletud</t>
  </si>
  <si>
    <t>Rahvatervise seadus on uuendatud</t>
  </si>
  <si>
    <t>Rahvatervise seaduse ja seotud õigusaktide uuendamine</t>
  </si>
  <si>
    <t>1.2.4.</t>
  </si>
  <si>
    <t>Rahvastiku tervise kohta on olemas regulaarne, järjepidev ja kõiki valdkondi kattev info</t>
  </si>
  <si>
    <t>1.2.5.</t>
  </si>
  <si>
    <t>Üldhariduskoolides terviseteemade käsitlemise (uue õppekava rakendamise) hindamine</t>
  </si>
  <si>
    <t>Elanikkonna teadlikkus ja rahvatervisevaldkonnas töötavate inimeste kompetents on tõusnud</t>
  </si>
  <si>
    <t>Veebipõhise vaimse tervise alane infokanal on loodud, ellu on viidud vaimse tervise alast teadlikksut toetavaid teavitustegevusi, olulised sidusgrupid laste vaimse tervise toetamisel (haridus-, sotsiaal, lastekaitse, politsei jt töötajad) on kaasatud vaimse tervise keskuste võrgustikesse</t>
  </si>
  <si>
    <t>1.3.4.</t>
  </si>
  <si>
    <t>Loodud on neli regionaalset vaimse tervise keskust, arendatud välja rehabilitatsiooniteenus raske või püsiva psüühikahäirega lastele ning kaasaegsetel kommunikatsioonivahenditel põhinevad teenused üldelanikkonnale</t>
  </si>
  <si>
    <t>kulud kajastuvad 1.3.4. all</t>
  </si>
  <si>
    <t>Inimeste teadlikkus ja oskused vigastuste ennetamisel on tõusnud</t>
  </si>
  <si>
    <t>Abitelefoniteenused vägivallaohvritele ont agatud, tugiisikuteenus on välja arendatud</t>
  </si>
  <si>
    <t xml:space="preserve">Kampaania märgatavus on vähemalt 70% või avalikel üritustel on joobes sõidukijuhtimisega seonduvat infot jagatud vähemalt 20000-le inimesele. </t>
  </si>
  <si>
    <t>Vigastuste riskitegurite ennetuseks ja kontrolliks teenuste arendamine, s.h. liikumisharrastuste ja vaba aja veetmisega seotud vigastuste ennetamiseks teenuste arendamine</t>
  </si>
  <si>
    <t>Vigastuste kohta koostatakse tervsestatistika ja -uuringute põhjal regulaarselt analüüse</t>
  </si>
  <si>
    <t>Riigikantselei, SIM, JUM, KAM, HTM, MKM, *</t>
  </si>
  <si>
    <t>Riigikantselei*</t>
  </si>
  <si>
    <t>4.2.4.</t>
  </si>
  <si>
    <t>PõM*</t>
  </si>
  <si>
    <t xml:space="preserve">Tarbijaid ja käitlejaid on erinevate kanalite kaudu teavitatud toidu märgistusest </t>
  </si>
  <si>
    <t>Toitu, toidutootmist ja -valmistamist käsitleva teabe levitamine tarbijatele (s.h lastele ja õpilastele)</t>
  </si>
  <si>
    <t xml:space="preserve">Läbi on viidud vastavaid programme ning teabepäevi </t>
  </si>
  <si>
    <t>Koolides ja lasteaedades  jätkub piima- ja piimatoodete pakkumine koolipiimatoetuse raames</t>
  </si>
  <si>
    <t xml:space="preserve">Koolides ja lasteaedades jätkub puu- ja köögiviljade pakkumine koolipuuviljakava raames </t>
  </si>
  <si>
    <t>On tagatud toitumise andmekogu arendamine; on läbi viidud toitumisalased koolitused ning osutatud  nõustamisteenuseid</t>
  </si>
  <si>
    <t xml:space="preserve">Noorsportlaste tervisekontrolli korraldamine </t>
  </si>
  <si>
    <t>EHK: Tervisekontrolli läbinud 10 000 noorsportlast /aastas;KuM: On viidud läbi koostöös Spordimeditsiini SAga sportlaste tervisekontroll</t>
  </si>
  <si>
    <t>SIM</t>
  </si>
  <si>
    <t>Elanikkonna teadmised turvalisest seksuaalkäitumisest on kasvanud ja HIV-i nakatunud isikute arv on vähenenud</t>
  </si>
  <si>
    <t>Tubakaseaduse muutmise seaduse eelnõu on välja töötatud ja rakendatud</t>
  </si>
  <si>
    <t>Tubakatoodete hulk salaturul on vähenenud</t>
  </si>
  <si>
    <t xml:space="preserve">Tubaka valkonna aastaraamat on koostatud </t>
  </si>
  <si>
    <t>WHO tubaka tarbimise vähendamise raamkonvent- siooni aruanne on koostatud</t>
  </si>
  <si>
    <t>Alkoholiseaduse järelevalve tõhususe ja karistuspraktika analüüs ja vajadusel analüüsist tulenevate õigusaktide muutmine</t>
  </si>
  <si>
    <t>Järelevalve tõhustamiseks on meetmed välja töötatud ja ellu rakendatud</t>
  </si>
  <si>
    <t>4.4.8.</t>
  </si>
  <si>
    <t>KuM**</t>
  </si>
  <si>
    <t>Spordistatistika kogumise ja  spordiregistri arendamise jätkamise sh spordiobjektide andmebaasi tööle rakendamine</t>
  </si>
  <si>
    <t>Tubakapoliitika rohelises raamatus kavandatud meetmed on ellu viidud ja aruanne valitsusele esitatud</t>
  </si>
  <si>
    <t>4.4.4.</t>
  </si>
  <si>
    <r>
      <rPr>
        <sz val="9"/>
        <color indexed="8"/>
        <rFont val="Arial"/>
        <family val="2"/>
      </rPr>
      <t>4.4.1</t>
    </r>
    <r>
      <rPr>
        <i/>
        <sz val="9"/>
        <color indexed="8"/>
        <rFont val="Arial"/>
        <family val="2"/>
      </rPr>
      <t>.</t>
    </r>
  </si>
  <si>
    <t>Erinevate haldusalade vahelise toimiva  sõltuvusravi ja sõltuvusvastase taastusabi süsteemi loomine, vastava õigusloome arendamine.</t>
  </si>
  <si>
    <t>JuM*, SiM*</t>
  </si>
  <si>
    <t>4.2.1.</t>
  </si>
  <si>
    <t>4.2.2.</t>
  </si>
  <si>
    <t>1.1.6.</t>
  </si>
  <si>
    <t>1.1.7.</t>
  </si>
  <si>
    <t>1.1.8.</t>
  </si>
  <si>
    <t>1.1.9.</t>
  </si>
  <si>
    <t>1.1.10.</t>
  </si>
  <si>
    <t>Tööturuteenuste kättesaadavus on paranenud</t>
  </si>
  <si>
    <t>Riiklike erihoolekandeasutuste ja asenduskodude reorganiseerimine</t>
  </si>
  <si>
    <t>Riiklikud sotsiaalkindlustusmeetmed vastavad Euroopa sotsiaalkindlustuskoodeksile (näiteks peab haiguse, töötuse ja emaduse korral peab hüvitis moodustama 45% kindlustatu varasemast töötasust, vanaduse, invaliidsuse ja toitjakaotuse korral 40% meeslihttöölise palgast) . Puuetega inimeste olukorra leevendamiseks määratakse ühekordsed sotsiaaltoetused seaduses sätestatud juhtudel.</t>
  </si>
  <si>
    <t>Sotsiaalkindlustusskeemidega hõlmatud inimestele adekvaatse sissetuleku tagamine</t>
  </si>
  <si>
    <t>Sotsiaalsete ja majanduslike näitajate dünaamika ja mõju tervisemõju seire, andmesüsteemi arendamine parandamaks sotsiaalsete näitajate tervisemõju jälgimist ja analüüsi</t>
  </si>
  <si>
    <t>Sotsiaalsete ja majanduslike näitajaid kajastavad aruanded on iga-aastaselt esitatud, tervisemõju analüüs koostatud</t>
  </si>
  <si>
    <t>Rehabilitatiooniteenused on ümberkorraldatud</t>
  </si>
  <si>
    <t>SOM*</t>
  </si>
  <si>
    <t xml:space="preserve">Paikkondadele ja asutustele ja organisatsioonidele relevantse tervisestatistika kättesaadavaks tegemine, valdkonna uuringute ja analüüside tegemine, terviseprofiilide koostamise seiramine ja tagasisidestamine </t>
  </si>
  <si>
    <t>Vaimset tervist toetavate teenuste arendamine ja osutamine, vaimset tervist toetavate tegevuste elluviimine</t>
  </si>
  <si>
    <t>Vaimse tervise uuringute läbiviimine</t>
  </si>
  <si>
    <t>Uuringud on viidud läbi  ja tulemused avalikustatud</t>
  </si>
  <si>
    <t>SiM*, JuM*</t>
  </si>
  <si>
    <t>Elanikkonna teadmiste suurendamine  HIV nakkusest ja selle levikuteedest,  turvalist seksuaalkäitumist soodustavate teadmiste, eluoskuste ja hoiakute parandamine</t>
  </si>
  <si>
    <t>HIV nakkuse leviku peatamiseks ohutuma uimastitarvitamise ja turvalise seksuaalkäitumise alane kahjude vähendamise, nõustamis- testimis- ja raviteenuste pakkumine sh kinnipeetud isikutele</t>
  </si>
  <si>
    <t>ARV ravi on patsientidele kättesaadav</t>
  </si>
  <si>
    <t>HIV-positiivsete patsientide andmekogu  toetamine</t>
  </si>
  <si>
    <t>HIV-positiivsete patsientide andmekogu sisaldab kvaliteetseid ja ajakohaseid andmeid ARV ravi kohta Eestis</t>
  </si>
  <si>
    <t>Kutsetöös ohustatutele ametialase väljaõppe, täiendkoolituse ja ohtusalase juhendamise tagamine</t>
  </si>
  <si>
    <t>Kutsetöö käigus HIV nakkuse saanute arv on vähenenud</t>
  </si>
  <si>
    <t>4.7.1.</t>
  </si>
  <si>
    <t>4.7.6.</t>
  </si>
  <si>
    <t>JuM, SoM, RaM*</t>
  </si>
  <si>
    <t>Toimiva  kontrollisüsteem tagamine narkootikumide sisseveo tõkestamiseks riiki ja vanglatesse</t>
  </si>
  <si>
    <t xml:space="preserve">Järelevalve süsteemsuse ja tulemuslikkuse tagamine Rahvatervise seaduse alusel kehtestatud toitlustamist reguleerivate õigusaktidele vastavuse osas </t>
  </si>
  <si>
    <t>Rahvatervise seaduse alusel kehtestatud toitlustamist reguleerivate õigusaktide vastavus on tagatud</t>
  </si>
  <si>
    <t xml:space="preserve">On koostatud ja rahastatud toetuslepingud erivajadustega inimeste liikumisharrastusega tegelevatele organisatsioonidele </t>
  </si>
  <si>
    <t>HTM**</t>
  </si>
  <si>
    <t>Lühendid</t>
  </si>
  <si>
    <t>KaM</t>
  </si>
  <si>
    <t>MTA</t>
  </si>
  <si>
    <t>PPA</t>
  </si>
  <si>
    <t>WHO</t>
  </si>
  <si>
    <t>TB</t>
  </si>
  <si>
    <t>OKR</t>
  </si>
  <si>
    <t>MSM</t>
  </si>
  <si>
    <t>RaM</t>
  </si>
  <si>
    <t>VV</t>
  </si>
  <si>
    <t>RTA</t>
  </si>
  <si>
    <t>SA</t>
  </si>
  <si>
    <t>Eesti Haigekassa</t>
  </si>
  <si>
    <t>Haridus-ja teadusministeerium</t>
  </si>
  <si>
    <t>Justiitsministeerium</t>
  </si>
  <si>
    <t>Kaitseministeerium</t>
  </si>
  <si>
    <t>Kultuuriministeerium</t>
  </si>
  <si>
    <t>meestega seksivad mehed</t>
  </si>
  <si>
    <t>Maksu- ja Tolliamet</t>
  </si>
  <si>
    <t>Rahandusministeerium</t>
  </si>
  <si>
    <t>Rahvastiku tervise arengukava</t>
  </si>
  <si>
    <t>Sihtasutus</t>
  </si>
  <si>
    <t>Siseministeerium</t>
  </si>
  <si>
    <t>Sotsiaalministeerium</t>
  </si>
  <si>
    <t>tuberkuloos</t>
  </si>
  <si>
    <t>maailma terviseorganisatsioon</t>
  </si>
  <si>
    <t>otseseltkontrollitav ravisüsteem</t>
  </si>
  <si>
    <t>Politsei- ja Piirivalveamet</t>
  </si>
  <si>
    <t>TKU</t>
  </si>
  <si>
    <t>HBSC</t>
  </si>
  <si>
    <t>DMF</t>
  </si>
  <si>
    <t>BFHI</t>
  </si>
  <si>
    <t>Riiklik Liiklusohutusprogramm 2003-2015</t>
  </si>
  <si>
    <t>Tagatud on taastusabi teenus kinnipeetutele</t>
  </si>
  <si>
    <t>Töötukassa</t>
  </si>
  <si>
    <t>BabyFriendly Hospital Initiativ</t>
  </si>
  <si>
    <t>Haridus- ja Teadusministeerium</t>
  </si>
  <si>
    <t xml:space="preserve">Health Behaviour in School-aged Children </t>
  </si>
  <si>
    <t>Tervisekäitumise Uuring</t>
  </si>
  <si>
    <t>´09</t>
  </si>
  <si>
    <t>Veeinfosüsteemi rakendamine. Terviseriskide hindamine ja teabe avalikustamine Terviseameti ja Sotsiaalministeeriumi välisveebis ning vajalike meetmete rakendamine riskide ohjamiseks ja maandamiseks</t>
  </si>
  <si>
    <t>Zoonooside ja mikroobide resistentsuse seire läbiviimine</t>
  </si>
  <si>
    <t>E-tervise baasil immuniseerimise mooduli arendamine</t>
  </si>
  <si>
    <t>3.1.4.</t>
  </si>
  <si>
    <t>Veemajanduskavas 2010-2015 ettenähtud tegevuste elluviimine</t>
  </si>
  <si>
    <t>Töökeskkonnaalaste infotehnoloogiliste lahenduste väljatöötamine ja arendamine</t>
  </si>
  <si>
    <t>Teaduslike riskihinnangute ja neid toetavate uuringute korraldamine ja teostamine (sh vastavate ametikohtade loomine ning töötajate koolitamine ja toiduohutuse küsimustes eksperthinnanguid andva teaduskomitee moodustamine)</t>
  </si>
  <si>
    <t>Terviseriskide hindamise ekspertide koolitamine.</t>
  </si>
  <si>
    <t>Toiduga seotud riske ja toitumissoovitusi käsitlevate teabematerjalide avaldamine ning toidukäitlejate teavitamine ja koolitamine toiduohutusega seonduvatel teemadel (s.h toiduga seotud riskid)</t>
  </si>
  <si>
    <t>Põlevkivi kaevandmise ja kasutamisega kaasnevate keskkonnast tingitud negatiivsete tervisemõjude  kaardistamine ja leevenusmeetmete väljapakkumine mõjude vähendamiseks (elluviimine 2012-2015)</t>
  </si>
  <si>
    <t>Riiklikku toiduohutuse seire läbiviimine.  Mitmeaastase seireprogrammi loomine, mis hõlmaks ka valdkondi, kus puuduvad õigusnormid või kus on kavas olemasolevaid norme muuta</t>
  </si>
  <si>
    <t>Toidust teatud lisa- ja saasteainete saadavuse uuringute teostamine</t>
  </si>
  <si>
    <t>Tervise säilimist ja parendamist soodustava õpikeskkonna saavutamiseks vajaliku õigusruumi tagamine</t>
  </si>
  <si>
    <t>Juhendmaterjalide väljatöötamine õpikeskkonna terviseohutuse suurendamiseks</t>
  </si>
  <si>
    <t>Laste teadlikkuse  tõstmine terviseriskidest. Lastele tutvustatakse mürgistuse ja nakkushaiguste ennetamise põhimõtteid (viia läbi teavituskampaaniaid)</t>
  </si>
  <si>
    <t xml:space="preserve">Riikliku järelevalve teostamine ja korraldamine õpikeskkonna nõuete täitmise üle koos laboratoorsete uuringutega. </t>
  </si>
  <si>
    <t xml:space="preserve">Tervise säilimist ja parendamist soodustava töökeskkonna saavutamiseks vajaliku õigusruumi tagamine  </t>
  </si>
  <si>
    <t>Töötervishoiuteenuste kvaliteedi oluline parandmine ning nende teenuste kättesaadavus kõikidele töötajatele. Töötervishoiu korralduse parandamine</t>
  </si>
  <si>
    <t>Töötervishoiu- ja tööohutusalaste juhendmaterjalide väljatöötamine</t>
  </si>
  <si>
    <t>Töökeskkonnast tulenevate terviseriskide hindamise kvaliteedi tõstmine</t>
  </si>
  <si>
    <t>Koostöö arendamine erinevate erialade tervishoiuteenuse osutajate vahel, et tagada tervisehäirete ja haiguste ennetamine ja efektiivne ravi, arvestades  negatiivsete tervisemõjude seotust elu-, töö- või õpikeskkonnaga</t>
  </si>
  <si>
    <t xml:space="preserve">Töökeskkonna järelevalve tõhustamine  tõstes süsteemsust ja tulemuslikkust </t>
  </si>
  <si>
    <t>Uuringute korraldamine töökeskkonnast lähtuvate tervist mõjutavate töökeskkonna ohutegurite mõju hindamiseks ning uuringute tulemuste avalikustamine</t>
  </si>
  <si>
    <t>Stabiilse nakkushaiguste epidemioloogilise olukorra säilimiseks ja parendamiseks vajaliku õigusruumi tagamine</t>
  </si>
  <si>
    <t>3.4.5.</t>
  </si>
  <si>
    <t>3.4.6.</t>
  </si>
  <si>
    <t>3.1.8.</t>
  </si>
  <si>
    <t>3.1.10.</t>
  </si>
  <si>
    <t>3.1.11.</t>
  </si>
  <si>
    <t>3.1.12.</t>
  </si>
  <si>
    <t>3.1.13.</t>
  </si>
  <si>
    <t>3.1.15.</t>
  </si>
  <si>
    <t>3.1.16.</t>
  </si>
  <si>
    <t>3.1.17.</t>
  </si>
  <si>
    <t>3.1.18.</t>
  </si>
  <si>
    <t>3.1.19.</t>
  </si>
  <si>
    <t>3.1.20.</t>
  </si>
  <si>
    <t>3.2.3.</t>
  </si>
  <si>
    <t>3.3.4.</t>
  </si>
  <si>
    <t>3.3.5.</t>
  </si>
  <si>
    <t>3.3.6.</t>
  </si>
  <si>
    <t>3.3.7.</t>
  </si>
  <si>
    <t>3.3.8.</t>
  </si>
  <si>
    <t>3.3.9.</t>
  </si>
  <si>
    <t>3.3.10.</t>
  </si>
  <si>
    <t>3.4.8.</t>
  </si>
  <si>
    <t>3.4.9.</t>
  </si>
  <si>
    <t>KKM</t>
  </si>
  <si>
    <t>Töötervishoiu- ja tööohutuse alaste teemakampaaniate korraldamine, valdkonna praimate praktikate kogumine ja edastamine</t>
  </si>
  <si>
    <t>Välisõhu kvaliteedi juhtimissüsteemi ajakohastamine. Välisõhu komponentide mõju hindamise programmi rakendamine</t>
  </si>
  <si>
    <t>Terviseriskide hindamise eksperdid on koolitatud.</t>
  </si>
  <si>
    <t>KKM*</t>
  </si>
  <si>
    <t>Joogiveest tingitud terviseriskid on hinnatud ja teave on avalikustatud Sotsiaalministeeriumi ja Terviseameti välisveebis</t>
  </si>
  <si>
    <t>Töötervishoiuspetsialistidele ja tööandjatele erialase täiendkoolituse korraldamine</t>
  </si>
  <si>
    <t>Antiretroviirusravimite kättesaadavuse tagamine, sh riigihangete planeerimine ja korraldamine ning ravimite toimetamine ravikeskustesse</t>
  </si>
  <si>
    <t>Liikumisharrastusega tegelevatele treeneritele, õpetajatele ja harrastajatele on viidud läbi koolitused. Osalejaid vähemalt 500 inimest aastas (a 8 tundi)</t>
  </si>
  <si>
    <t xml:space="preserve">Tervislike ja sportlike eluviiside propageerimine ajateenijate ja Kaitseliidu eriorganisatsioonides (Kodutütred ja Noored Kotkad) </t>
  </si>
  <si>
    <t>On kasvanud regulaarselt ja eesmärgistatult kehaliste harjutustega tegelevate ja tervisedenduslikult teadlike inimeste hulk</t>
  </si>
  <si>
    <t>Välja on töötatud metoodilised nõuanded liikumisharrastusega tegelemiseks - brošüürid, ajakiri "Liikumine ja sport", raamatud</t>
  </si>
  <si>
    <t>Laste osalus/ kordade arv</t>
  </si>
  <si>
    <t>Noortele on tagatud tingimused tervistavaks puhkuseks ja tegele-miseks spordiga</t>
  </si>
  <si>
    <t xml:space="preserve">Inimeste teadlikkus on tõusnud keelatud ainete kasutamise tagajärgedest
</t>
  </si>
  <si>
    <t>On viidud läbi teavitusi meedias, paikkondlike projektide  ning erinevatele sihtgruppidele suunatud infomaterjalide kaudu</t>
  </si>
  <si>
    <t>On tagatud toetus 100% põhikooli õpilastele</t>
  </si>
  <si>
    <t>Uuringud toidu tarbimisharjumuste ja ostueelistuste väljaselgitamiseks on läbi viidud</t>
  </si>
  <si>
    <t>Läbi on viidud alkoholi liigtarvitamist ennetavaid turunuskampaaniaid ja teavitustegevusi, toimib veebipõhine nõustamine ning info jagamine</t>
  </si>
  <si>
    <t>Tubakaseaduse muutmise seaduse eelnõu väljatöötamine ja rakendamine. Uue tubakatoodete direktiivi aruteluprotsessis osalemine ja direktiivi ülevõtmine Eesti õigusruumi</t>
  </si>
  <si>
    <t>Seadusandluse täiendamine ning selle rakendamine narkomaania ravi-, taastusabi- ja järelteenuste ning nõustamis- (sh. kahjude vähendamise) teenuste väljaarendamisel ja pakkumisel</t>
  </si>
  <si>
    <t>Kirjeldatud on  süsteemi kontseptsioon (2014) ja välja töötatud on vastavad õigusaktid (2015). Süsteem rakendub 2016</t>
  </si>
  <si>
    <r>
      <t>Alaealiste sõltuvusvastase taastusabi regulatsioon rakendub  01.01.2014.  Täiskasvanute sõltuvusvastase taastusabi regulatsiooni väljatöötamine. Ennetus-, ravi ja sõltuvusvastase taastusabi  miinimumnõuded on välja töötatud, kehtestatud  ja rakendatud</t>
    </r>
    <r>
      <rPr>
        <sz val="9"/>
        <color indexed="10"/>
        <rFont val="Arial"/>
        <family val="2"/>
      </rPr>
      <t xml:space="preserve"> </t>
    </r>
  </si>
  <si>
    <t>Valdkonna spetsialistide koolitusvajadus on kaardistatud (2014) ning on välja töötatud ja rakendatud valdkonna spetsialistide koolitussüsteem. Iga-aastaselt on lähtuvalt  koolituskavast  planeeritud  ja läbiviidud koolitused</t>
  </si>
  <si>
    <t>SiM; RaM *</t>
  </si>
  <si>
    <t>Narko- ja taastusravi toimib  tervishoiuteenuse osutamist reguleerivas seadusandluses sätestatud nõuete kohaselt</t>
  </si>
  <si>
    <t>Järelevalve tõhustamine  ravi-, sõltuvusvastase  taastusabi teenusepakkujate üle Tervishoiuteenuste korraldamise seaduses  ja Ravimiseaduses  ning nende alusel kehtestatud õigusaktides sätestatud nõuete täitmise üle tervishoiuteenuse osutaja ja tervishoiutöötaja poolt(sh ravimi väljakirjutamise nõuete rikkumine)</t>
  </si>
  <si>
    <t>Teenuse kättesaadavus on paranenud</t>
  </si>
  <si>
    <t xml:space="preserve">Vastavalt seireplaanile on saadaval  andmed narkomaania olukorrast ja narkomaania valdkonna sekkumistest ning nende mõjususest. </t>
  </si>
  <si>
    <t>Tööturu osapoolte teadlikkuse tõstmine, mobiilse tööturualase nõustamise arendamine, riskirühmadele suunatud tööturuteenuste arendamine ja täiendamine</t>
  </si>
  <si>
    <t>ÜRO</t>
  </si>
  <si>
    <t>Haridus-ja Teadusministeerium</t>
  </si>
  <si>
    <t>Ühinenud rahvaste organisatsioon</t>
  </si>
  <si>
    <t>SiM**</t>
  </si>
  <si>
    <t>multiresistentne tuberkuloos</t>
  </si>
  <si>
    <t>MDR - TB</t>
  </si>
  <si>
    <t>Tähistuste mõisted</t>
  </si>
  <si>
    <t>*</t>
  </si>
  <si>
    <t>**</t>
  </si>
  <si>
    <t>vahendid on kajastatud asutuse üldkuludes</t>
  </si>
  <si>
    <t>rakendusplaanis on kajastatud osalised vahendid</t>
  </si>
  <si>
    <t>SoM **</t>
  </si>
  <si>
    <t>Programm ja roheline raamat on välja töötatud (2014) ja  rohelises raamatus kavandatud meetmed on ellu viidud ja aruanne valitsusele esitatud</t>
  </si>
  <si>
    <t>Rinnaga toitmise edendamise Eesti komitee poolt planeeritud tegevused on läbi viidud.</t>
  </si>
  <si>
    <t>Laste ja noorte terviseuuringute läbiviimine</t>
  </si>
  <si>
    <t>Alkoholi tarvitamise, kahjude ja ennetustegevuse kohta on perioodil 2013-2016 kvaliteetsed, võrreldavad andmed</t>
  </si>
  <si>
    <t>4.7.2.</t>
  </si>
  <si>
    <t>4.7.3.</t>
  </si>
  <si>
    <t>Abivajajatele pakutakse süsteemselt miinimumnõuetele vastavaid teenuseid ja iga-aastaselt on ARV konsiiliumi poolt nõustatud  viit ravikeskust ning nõustamiskordade arv aastas on 15. Kõik ravile allumatud patsiendid on konsulteeritud ning nende juhtumid üle vaadatud ka võimaliku ravimresistentsuse osas.</t>
  </si>
  <si>
    <t>Aktiivsena vananemise strateegia 2013-2020 elluviimine</t>
  </si>
  <si>
    <t>Aktiivsena vananemise strateegia  2013-2016 tegevused on ellu viidud</t>
  </si>
  <si>
    <t>Töövõime hindamise süsteem on väljatöötatud ja seotud tööturu- ja ravi- ning  rehabilitatsioonimeetmetega</t>
  </si>
  <si>
    <t>Töövõime hindamise  süsteemi välja töötamine ja sidumine tööturumeetmete ning ravi- ja rehabilitatsioonimeetmetega</t>
  </si>
  <si>
    <t xml:space="preserve">Vajadustele vastava sotsiaalteenuste süsteemi kujundamine ja teenuste pakkumisel uuenduste rakendamine, ennetavate meetmete ja juhtumikorralduse arendamine (lastele, perekonnas hooldamisel või asendushooldusel olevatele lastele eel- ja järelteenuste pakkumine); </t>
  </si>
  <si>
    <t>SoM* Riigikantselei*</t>
  </si>
  <si>
    <t>Vigastuste alane statistika on kogutud ja regulaarselt ministeeriumitele edastatud, vigastusalased tegevused on planeeritud ministeeriumite tegevustesse</t>
  </si>
  <si>
    <t>Ravist kõrvale hoiduvate (katkestajate) või ravirežiimi rikkuvate tuberkuloosipatsientide ravi jätkamiseks vajalike meetmete väljatöötamine</t>
  </si>
  <si>
    <t>Ravi katkestajate osakaal kõigist tuberkuloosihaigetest on alla 7%</t>
  </si>
  <si>
    <t>Elanikkonna ja spetsialistide teadlikkuse suurendamine välditavatest tuberkuloosi riskidest</t>
  </si>
  <si>
    <r>
      <t xml:space="preserve">Profülaktiliselt avastatud tuberkuloosi juhtude arv on vähemalt 25%. Toimub regulaarne riskirühmadesse kuuluvate isikute </t>
    </r>
    <r>
      <rPr>
        <sz val="9"/>
        <rFont val="Arial"/>
        <family val="2"/>
      </rPr>
      <t xml:space="preserve">skriining </t>
    </r>
    <r>
      <rPr>
        <sz val="9"/>
        <color indexed="8"/>
        <rFont val="Arial"/>
        <family val="2"/>
      </rPr>
      <t xml:space="preserve">tuberkuloosi suhtes. Toimub regulaarne nakkusohtlike tuberkuloosihaigete lähikontaktsete skriining. </t>
    </r>
  </si>
  <si>
    <t>8.4.4.</t>
  </si>
  <si>
    <t>Tuberkuloosi mikrobioloogilise diagnostika korraldamine tuberkuloosi referentlabori funktsiooni täitva labori kvaliteedikontrolli all</t>
  </si>
  <si>
    <t xml:space="preserve">Bakterioskoopia, külvide, samastamise ja ravimiresistentsuse alaste testide riigivälise ja -sisese kvaliteedi kontrolli näitajad vastavad rahvusvahelistele nõuetele, kokkulangevus on vähemalt 80%. Bakterioloogiliselt kinnitatud tuberkuloosijuhud moodustavad vähemalt 75% kopsutuberkuloosi põdevatest haigetest.
Tuberkuloosi diagnostikaga tegelevad laborid vastavad rahvusvahelistele standarditele.
</t>
  </si>
  <si>
    <t>Tundlike haigusjuhtude jaoks on lisaks aastasele vajadusele varu 6 kuuks. Multiresistentsete haigusjuhtude jaoks on lisaks aastasele vajadusele varu 12 kuuks. On tagatud kõrvaltoimete korrigeerimiseks ettenähtud ravimite olemasolu kõikidele MDR haigetele. Uute reservrea ravimitega varustamine on tagatud (vastavalt vajadusele, olenevalt haigete arvust, kellel diagnoositakse XDR-TB).</t>
  </si>
  <si>
    <t>Regulaarselt on väljastatud usaldusväärsed andmed tuberkuloosi haigestumise ja ravi tulemuste kohta. Tuberkuloosiandmekogule esitatavate andmete koosseis ja nende edastamise kvaliteet vastavad Maailma Terviseorganisatsiooni nõuetele.</t>
  </si>
  <si>
    <t>vabariigi valitsus</t>
  </si>
  <si>
    <t xml:space="preserve"> Järelevalve on tagatud  sõltuvusravis/asendusravis  kasutatavate ravimite nõuetekohase säilitamise  osas vältimaks nimetatud ravimite sattumist illegaalsesse ringlusesse</t>
  </si>
  <si>
    <t>Tubaka tarvitamine ja inimeste kokkupuude tubakasuitsuga on vähenenud</t>
  </si>
  <si>
    <t xml:space="preserve">Tubakatarvitamise ja inimeste tubakasuitsuga kokkupuute vähendamisele suunatud ennetus- ja teavitustöö </t>
  </si>
  <si>
    <t>Läbi meediakampaaniate on elanikkonda teavitatud vähemalt 3 korda aastas (sealhulgas 1 kampaania suunatud venekeelsele elanikkonnale) kaudu kõige olulisematest ohutusalastest riskidest (tule- ja veeohutus); ohutusalase (täpsemalt tule- ja veeohutus) info on venekeelsele  elanikkonnale kättesaadavaks tehtud, arvestades kultuuri- ja keele eripära, ennetustöö interneti lehekülgedel (www.veeohutus.ee, www.ohutusope.ee, www.kodutuleohutuks.ee,  www.suitsuandurid.ee, www.tulekustuti.ee)</t>
  </si>
  <si>
    <t xml:space="preserve">Igas maakonnas on läbi viidud ohutusalased infopäevad, kus sihtgrupi põhiselt teavitatakse elanikkonda lähtudes piirkonna riskidest. </t>
  </si>
  <si>
    <t>Iga-aastaselt  on tule- ja veeohutuse teemadel koolitatud 4% elanikkonnast (ca 50 000)</t>
  </si>
  <si>
    <t>Üldhariduskoolidele on koostatud õppematerjalid, tagamaks ohutusalaste teemade käsitlemise üldhariduskoolis ja seeläbi õpilaste teadlikkuse tõusu.</t>
  </si>
  <si>
    <t>Läbi on viidud liiklusohutuskampaania turvavööde ja lapse turvavarustuse kasutamise suurendamiseks autosõidul, liiklusohutuskampaania  propageerimaks lubatud piirkiirusest kinnipidamist ja ohutu sõidukiiruse valikut asulavälisel teel; liiklusohutuskampaania ohutu sõidukiiruse valikuks asulas ning reguleerimata ülekäigurajal jalakäijate ohutuse suurendamiseks;  liiklusohutuskampaania jalakäijahelkuri kandmise suurendamiseks</t>
  </si>
  <si>
    <t>Tubakatarvitamise valdkonna uuringud on läbi viidud</t>
  </si>
  <si>
    <t>Toitumise andmekogu haldamine ja arendamine; koolituste välja töötamine ja läbiviimine; nõustamisteenuste väljaarendamine ja osutamine</t>
  </si>
  <si>
    <t>On viidud läbi järgmised uuringud: 2013. a HIV levimuse uuring Tallinna süstivate narkomaanide seas; MSM-de seas HIV levimuse internetiuuring; HIV-i nakatunute tervisekäitumise uuring: 2014. a  Üle-eestiline noorteuurimus 10-29 aastaste seas, HIV levimuse uuring Ida-Viru süstivate narkomaanide seas (Narvas), HIV levimuse uuring Tallinna prostitutsiooni kaasatud naiste seas. 2015. a HIV levimus uuring Tallinna süstivate narkomaanide seas 2016. a - HIV levimus uuring Ida-Viru süstivate narkomaanide seas (Kohtla-Järve), MSM-de seas HIV levimuse internetiuuring, HIV nakatunute tervisekäitumise uuring</t>
  </si>
  <si>
    <t>Riskihindamine on korraldatud selliselt, et uuringuid teostatakse  süsteemselt ja regulaarselt. Läbi on viidud vajalikke uuringuid ning teostatud riskihinnanguid.</t>
  </si>
  <si>
    <t>Teabematerjalid on avaldatud ning toidukäitlejad on teavitatud ja koolitatud</t>
  </si>
  <si>
    <t>Seire on teostatud. Loodud on mitmeaastane seireprogramm.</t>
  </si>
  <si>
    <t>Uuringud on teostatud</t>
  </si>
  <si>
    <t>KKM*, PõM*</t>
  </si>
  <si>
    <t>Tuberkuloosi (TB) varajane avastamine ning riskirühmadesse kuuluvatele isikutele (sh lähikontaktsed, HIV-positiivsed isikud, sõltuvusainete kuritarvitajad, kodutud, hooldekodude elanikud, immigrandid, kinnipeetavad, immuunsust mõjutavat ravi saavad isikud ja teised) tuberkuloosi nakatumist ennetavate tervishoiu- ja sotsiaalteenuste tagamine</t>
  </si>
  <si>
    <t>Üldelanikkonna ja spetsialistide teadlikkuse tõstmine tervise alal ning rahvatervise spetsialistide täiendkoolitamine</t>
  </si>
  <si>
    <t>Uue õppekava hindamine on läbiviidud ja analüüsil põhinevad ettepanekud esitatud</t>
  </si>
  <si>
    <t>Paikkondadel, asutustel ja organisatsioonidel on võimaldatud ligipääs tõendusele tuginevale edendusalale infole, juhistele ja parimatele praktikatele, terviseuuringute tulemused ja statistika on paikkondadele suunatud kanalites avaldatud paikkonnaspetsiifiliselt, TAIl on paikkondlikest terviseprofiilidest ülevaade ning nende koostajatele antakse tagasisidet.</t>
  </si>
  <si>
    <t xml:space="preserve">M 3 Inimeste vaimse tervise toetamine </t>
  </si>
  <si>
    <t>alla 2%</t>
  </si>
  <si>
    <t>SoM***</t>
  </si>
  <si>
    <t>4.1.7.1.</t>
  </si>
  <si>
    <t>Ujumise algõpetuse läbiviimise toetamine  koolides (lisavajadus)</t>
  </si>
  <si>
    <t>Nakkushaiguste seire-, ennetamise- ja tõrjesüsteemi tõhustamine ning kaasajastamine</t>
  </si>
  <si>
    <t xml:space="preserve">Aasta jooksul registreeritud nakkushaiguste trendid on määratud maakonna ja riigi tasandil. Andmed nakkushaiguste kohta on avaldatud TA kodulehel ja teavitatud koostööparneritele.  </t>
  </si>
  <si>
    <t xml:space="preserve">Õigusaktid referentlaborite, immuniseerimise korraldamise nõuete, nakkushaiguste seire ja tõrje nõuete, tahest olenemata ravi ning haiglanakkuste osas on kaasajastatud. Sätestatud on rahastamise õigulikud alused epideemiate korral immuniseerimiste korraldamiseks. </t>
  </si>
  <si>
    <t>3.4.3.</t>
  </si>
  <si>
    <t>Nakkushaiguste referentlaborite tegevuse korraldamine</t>
  </si>
  <si>
    <t xml:space="preserve">Avaliku konkursi alusel tegutsevad riiklikul tellimusel referentlaborid tuberkuloosi ja mükobakteriooside tekitajate; HIV-viiruste; gripi- ja respiratoorsete viiruste; muude viiruste (polio-, leetrite ja punetiste viirus); antimikroobse resistentsuse ning bakteriaalsete haigustekitajate, sh seedetrakti nakkustekitajad,
invasiivsete nakkushaiguste tekitajad (meningokokk, pneumokokk, listeeria), difteeria tekitaja, gonorröa tekitaja, valdkonnas. </t>
  </si>
  <si>
    <t>3.4.4.</t>
  </si>
  <si>
    <t xml:space="preserve">Pneumokoki serotüüpide, lõtvade havatuste (AFP), polio, leetrite, punetiste ja gripi laboratoorne seire on korraldatud. Nakkushaiguste molekulaardiagnostika uuringute spekter/skaala on laiendatud (sh väliskeskkonna uuringute tegemine). Loodud kohapealne valmisolek ja/või vajadusel sõlmitud kokkulepped teiste laboritega harva esinevate ja taas ilmunud nakkushaiguste laboratoorseks diagnoosimiseks (sh intensiivseire korraldamiseks).      </t>
  </si>
  <si>
    <t>Nakkushaiguste infosüsteemi (NAKIS) andmeid esitatakse läbi Tervise infosüsteemi (TIS) - TA osaleb pilootprojektides, TIS ja NAKIS liidestamine on täielikult rakendatud.</t>
  </si>
  <si>
    <t>3.4.7.</t>
  </si>
  <si>
    <t>Õiguslik alus müra, joogivee ilu- ja isikuteenuste, toiduohutuse ja kemikaalide valdkonna toimimiseks on loodud</t>
  </si>
  <si>
    <t>05</t>
  </si>
  <si>
    <t>4.6.4.</t>
  </si>
  <si>
    <t>4.6.5.</t>
  </si>
  <si>
    <t>4.6.6.</t>
  </si>
  <si>
    <t>4.6.7.</t>
  </si>
  <si>
    <t>Väikestest põletusseadmetest (pottsepaahjudest) pärinevate saaseainete eriheidete määramine sõltuvalt ahju tüübist ja kütuse liigist. Tulemuste alusel elanike teavitamine, uute eriheidete rakendamine.</t>
  </si>
  <si>
    <t>Seireandmete ja modelleerimistulemuste alusel piirkondade ja linnastute välisõhu saastatuse taseme piirnormide ületamise põhjuste analüüsimine, välisõhu kohalike probleemide lahendamine, sh saasteallikatest eralduvate saasteainete saastetasemete ja heitkoguste vähendamine ning AIRVIRO modelleerimistulemuste põhjal saastatuse taseme analüüs.</t>
  </si>
  <si>
    <t>KKM*,SoM*</t>
  </si>
  <si>
    <t>Veemajanduskavas ettenähtud tegevused on elluviidud, puhta joogiveega varustatus ja heit- ning reovee asjakohane käitlemine tagatud</t>
  </si>
  <si>
    <t>Põlevkiviõli tootvates ettevõtetes puhastite abil ohtlike ainete sisalduse vähendamine keskkonna komplekslubade nõuete sätestamisega</t>
  </si>
  <si>
    <t>KKM*,MKM*</t>
  </si>
  <si>
    <t>Juhendmaterjalid õpikeskkonna tervisohutuse suurendamiseks on väljatöötatud</t>
  </si>
  <si>
    <t>Vaimse tervise teenuseid reguleeriva seadusandluse kaasajastamine.</t>
  </si>
  <si>
    <t>Vaimse tervise teenuseid reguleeriv seadusandlus on kaasajastatud.</t>
  </si>
  <si>
    <t>Vaimse tervise alase teadlikkuse suurendamine nii üldelanikkonna kui haavatavate ja sidusgruppide hulgas, s.h haridustöötajate hulgas.</t>
  </si>
  <si>
    <t>Programmi väljatöötamine, mis aitaks vähendada toitumisest tingitud terviseprobleeme (roheline raamat)</t>
  </si>
  <si>
    <t>Sihtuuringud on läbiviidud ja TA välisveebis avalikustatud</t>
  </si>
  <si>
    <t>Aidata kaasa koostatud mürakaartide alusel müra vähendamise tegevuskava rakendamisele (sh koolitamine, nõustamine, aruannete koostamine ja esitamine EL-le)</t>
  </si>
  <si>
    <t>Negatiivsed tervisemõjud on kaardistatud, leevendusmeetmed leitud ja rakendatavad.</t>
  </si>
  <si>
    <t xml:space="preserve">Riikliku järelevalve teostamine ja korraldamine joogi- ja suplusvee, füüsikaliste tegurite ja toodete turustamiseks esitatud nõuete täitmise üle </t>
  </si>
  <si>
    <t>3.1.5.</t>
  </si>
  <si>
    <t>3.1.6.</t>
  </si>
  <si>
    <t>3.1.7.</t>
  </si>
  <si>
    <t>3.1.9.</t>
  </si>
  <si>
    <t>Vaimse tervise kontseptsioonidokument on koostatud.</t>
  </si>
  <si>
    <t>Soolise ebavõrdsuse vähendamine ja võrdõiguslikkuse edendamine</t>
  </si>
  <si>
    <t>Ööpäevaringseid erihooldusteenuseid saab u 2500 inimest.</t>
  </si>
  <si>
    <t xml:space="preserve">Võrdsed õigused on tagatud ja sooline ebavõrdsusvähenenud </t>
  </si>
  <si>
    <t>TA</t>
  </si>
  <si>
    <t>Terviseamet</t>
  </si>
  <si>
    <t>Haridus- ja teadusministeerium</t>
  </si>
  <si>
    <t>Keskkonnaministeerium</t>
  </si>
  <si>
    <t>EL</t>
  </si>
  <si>
    <t>Euroopa Liit</t>
  </si>
  <si>
    <t>NAKIS</t>
  </si>
  <si>
    <t>TIS</t>
  </si>
  <si>
    <t xml:space="preserve">Nakkushaiguste infosüsteemi </t>
  </si>
  <si>
    <t>Tervise infosüsteemi</t>
  </si>
  <si>
    <t>3.2.4.</t>
  </si>
  <si>
    <t>Tervise säilimiseks ja parendamiseks on tagatud ajakohane töötervishoiu ja tööohutuse seadus</t>
  </si>
  <si>
    <t>Kvaliteetne töötervishoiuteenus on töötajatele kättesaadav.</t>
  </si>
  <si>
    <t>Töökeskkonnaalane teadlikkus on tõusnud tööelu portaali arendamise tulemusena. Ohutu tööelu tarkva on parandanud ettevõtete töökeskkonnaalast korraldust.</t>
  </si>
  <si>
    <t>Välja on töötatud juhendmaterjalid töötajate ja tööandjate teadlikkuse tõstmiseks töötaja terviseriskide vältimiseks.</t>
  </si>
  <si>
    <t>Töötervishoiuspetsialistidele on korraldatud täiendkoolitused uute tekkivate riskide teemal</t>
  </si>
  <si>
    <t>Kogutud on töötervishoiu ja tööohutusalased parimad praktikad ja neid edastatud avalikkusele. Teadlikkuse tõstmiseks on korraldatud kampaaniad ohutuks töötamiseks.</t>
  </si>
  <si>
    <t>Terviseriskide hindamise kvaliteet on paranenud.</t>
  </si>
  <si>
    <t>Töökeskkonna järelevalve on süsteemne ja tõhus.</t>
  </si>
  <si>
    <t>Töötaja tervist mõjutavate ohutegurite väljaselgitamise on uuringud korraldatud.</t>
  </si>
  <si>
    <t>Tagatud on tervisehäirete ja haiguste ennetamine ja efektiivne ravi</t>
  </si>
  <si>
    <t>Riiklik järelevalve joogi- ja suplusvee, füüsikaliste tegurite ja toodete turustamiseks esitatud nõuete täitmise üle toimib</t>
  </si>
  <si>
    <t>Müra vähendamise tegevuskava rakendamiseks tegevused teostatud, korraldatud koolitusi, aruanne EL-le koostatud ja esitatud</t>
  </si>
  <si>
    <t>Tervise säilimise ja parendamise soodusatmises vajalik õigusruum tagatud</t>
  </si>
  <si>
    <t>Ohtlike ainete sisaldus on vähenenud</t>
  </si>
  <si>
    <t xml:space="preserve">Laborid teostavad kvaliteetseid analüüse toiduohutuse tagamiseks vajalikus ulatuses </t>
  </si>
  <si>
    <t>Direktiivi "Patsiendi õigustest piiriüleses tervishoius" üle võtmine, vastutuskindlustuse reguleerimine</t>
  </si>
  <si>
    <t>Direktiiv "Patsiendi õigustest piiriüleses tervishoius" Eesti õigusruumi üle võetud ja rakendatud, patsientide õigused sh piiriülese tervishoiuteenuste saamisel kaitstud</t>
  </si>
  <si>
    <t>5.1.4.</t>
  </si>
  <si>
    <t xml:space="preserve">5.1.5. </t>
  </si>
  <si>
    <t>Tagatud ohutud ja kvaliteetsed teenused pädevate teenuseosutajate poolt</t>
  </si>
  <si>
    <t>5.1.6.</t>
  </si>
  <si>
    <t>Elanikkonna ravikindlustusega hõlmamine</t>
  </si>
  <si>
    <t>5.1.7.</t>
  </si>
  <si>
    <t>Elanikkonna teadlikus ja tervisekäitumine paranenud</t>
  </si>
  <si>
    <t>SoM**</t>
  </si>
  <si>
    <t>5.1.9.</t>
  </si>
  <si>
    <t>Piiriüleste tervishoiuteenuste kontaktpunkti loomine ja tagamine</t>
  </si>
  <si>
    <t>5.1.10.</t>
  </si>
  <si>
    <t>Patsiendikaebuste menetlemine ja arstiabi kvaliteedi ekspertkomisjoni tegevuse korraldamine</t>
  </si>
  <si>
    <t>5.1.11.</t>
  </si>
  <si>
    <t>Ravikindlustuseta isikutele vältimatu abi tagamine sh skriiningud, HIV ja tuberkuloosi ravi</t>
  </si>
  <si>
    <t>5.1.12.</t>
  </si>
  <si>
    <t>Ajutise töövõimetuse hüvitamine</t>
  </si>
  <si>
    <t>5.1.13.</t>
  </si>
  <si>
    <t>Riikliku järelevalve teostamine ja tõhustamine tervishoiuteenuse osutajate üle tagamaks teenuste ohutust ja kvaliteeti</t>
  </si>
  <si>
    <t>5.1.14.</t>
  </si>
  <si>
    <t>EHK*</t>
  </si>
  <si>
    <t>5.1.15.</t>
  </si>
  <si>
    <t>5.1.16.</t>
  </si>
  <si>
    <t xml:space="preserve">Inimeste rahulolu jälgimine ja analüüsimine läbi regulaarsete uuuringute  </t>
  </si>
  <si>
    <t>Teenuste kvaliteeti ja ohutust kajastavate indikaatorite arendamine ja seire</t>
  </si>
  <si>
    <t>5.2.3.</t>
  </si>
  <si>
    <t>5.2.4.</t>
  </si>
  <si>
    <t>Järjepideva üldarstiabi sh tervise edendusele ja haiguste ennetamisele suunatud  teenused on elanikkonnale kättesaadavad</t>
  </si>
  <si>
    <t>5.2.5.</t>
  </si>
  <si>
    <t>5.2.6.</t>
  </si>
  <si>
    <t xml:space="preserve">Ämmaemandusabi teenuste osutamine tagamaks reproduktiivtervise teenuste kättesaadavus esmatasandi põhimõtete järgi </t>
  </si>
  <si>
    <t>5.3.3.</t>
  </si>
  <si>
    <t>5.3.4.</t>
  </si>
  <si>
    <t>Rahvusliku siirdamisasutuse (sh siirdamiskoordinaatorite) rahastamine</t>
  </si>
  <si>
    <t>5.3.5.</t>
  </si>
  <si>
    <t>Kutsehaiguste ekspertiisi rahastamine</t>
  </si>
  <si>
    <t>5.3.6.</t>
  </si>
  <si>
    <t>Vähi varajasele avastamisele suunatud skriiningute korraldamine ja rahastamine, skriininguregistri arendamine ja pidamine</t>
  </si>
  <si>
    <t xml:space="preserve">EHK </t>
  </si>
  <si>
    <t>5.3.7.</t>
  </si>
  <si>
    <t>Ennetusele suunatud teenuste rahastamine</t>
  </si>
  <si>
    <t>Solidaarse jätkusuutliku ravikindlustuse õigusruumi kaasajastamine</t>
  </si>
  <si>
    <t>Pikaajaliste patsiendi omaosaluspõhimõtete välja töötamine</t>
  </si>
  <si>
    <t>Ravikindlustuse jätkusuutlik rahastamine</t>
  </si>
  <si>
    <t>5.4.3.</t>
  </si>
  <si>
    <t>Ravimikulutuste hüvitamine ravimite kättesaadavuse tagamiseks</t>
  </si>
  <si>
    <t>5.4.4.</t>
  </si>
  <si>
    <t>5.4.5.</t>
  </si>
  <si>
    <t>5.4.6.</t>
  </si>
  <si>
    <t>5.4.7.</t>
  </si>
  <si>
    <t>5.4.8.</t>
  </si>
  <si>
    <t xml:space="preserve">E-tervis tagab koostöö ja infovahetuse </t>
  </si>
  <si>
    <t>ETSA</t>
  </si>
  <si>
    <t>5.4.9.</t>
  </si>
  <si>
    <t>tervishoiualane teadus- ja arendustegevus ning Innovaatilistele meetoditele suunatud geenivaramu tegevus tagatud</t>
  </si>
  <si>
    <t>5.4.10.</t>
  </si>
  <si>
    <t xml:space="preserve">Piisavate verevarude ning referentskeskuste toimimise tagamine </t>
  </si>
  <si>
    <t>Piisavad verevarud tagatud</t>
  </si>
  <si>
    <t xml:space="preserve">Kiirabi regulatsiooni kaasajastamine tagamaks kaasaegsed nõuded personali pädevusele ja varustusele, kiirabi poolt osutatavate teenuste sisule ning koostööle pääste, politsei ja haiglatega </t>
  </si>
  <si>
    <t>5.5.3.</t>
  </si>
  <si>
    <t>Optimaalse standardiseeritud kiirabi ja vältimatu abi alase raadiokonsultatsiooni teenuse  kättesaadavuse tagamine</t>
  </si>
  <si>
    <t>5.5.4.</t>
  </si>
  <si>
    <t>Piisavate tegevusvarude tagamine tervishoiualasteks hädaolukordadeks</t>
  </si>
  <si>
    <t>5.5.6.</t>
  </si>
  <si>
    <t xml:space="preserve">Õppuste ja koolituste korraldamine tagamaks tervishoiusüsteemi valmisolekut hädaolukordadeks </t>
  </si>
  <si>
    <t>X</t>
  </si>
  <si>
    <t>Vaimse tervise kontseptsioonidokumendi koostamine.</t>
  </si>
  <si>
    <t>Tervise säilimist ja parendamist soodustava elukeskkonna saavutamiseks vajaliku õigusruumi tagamine</t>
  </si>
  <si>
    <t>Toiduohutuse valdkonna laborite analüütilise/diagnostilise ning teadusliku ekspertiisialase võimekuse tagamine</t>
  </si>
  <si>
    <t xml:space="preserve">Järelevalve tegevust toetava kvaliteedijuhtimissüsteemi loomine joogi- ja suplusvee, füüsikaliste tegurite ja toodete turustamiseks esitatud nõuete täitmise üle </t>
  </si>
  <si>
    <t xml:space="preserve">Inimeste ja sihtgruppide teadlikkuse tõstmine  keskkonnatervise valdkonnas. Keskkonnast pärinevate saasteainete tervisemõju kohta infomaterjali koostamine. 
Kemikaalivaldkonna riikliku kasutajatoe ülesannete täitmine.   </t>
  </si>
  <si>
    <t>Sihtgruppide teadlikkus on tõusnud, läbi on viidud infopäevi ja koostatud on infomaterjalid (kemikaalid, kosmeetikatooted, kliima, müra, vesi) ning need sihtgruppidele kättesaadavaks tehtud. Riiklik kasutajatugi tomib nõuetekohaselt.</t>
  </si>
  <si>
    <t xml:space="preserve">Järelevalve süsteem vastab EL määruse 882/2004 nõuetele ning on rajendatud järelevalve kvaliteedijuhtimis kontseptsioon </t>
  </si>
  <si>
    <t>Erinevate keskkonnamõjurite sihtuuringute läbiviimine ning nende tulemuste avalikustamine TA välisveebis</t>
  </si>
  <si>
    <t>≥90%</t>
  </si>
  <si>
    <t>TA nakkushaiguste laborite võimekuse arendamine</t>
  </si>
  <si>
    <t>Nakkushaiguste leviku andmete kogumine</t>
  </si>
  <si>
    <t xml:space="preserve">Elanikkonna teavitamine nakkushaiguste ohtudest ja nende ennetamise võimalustest, sh immuniseerimise vajalikkusest  </t>
  </si>
  <si>
    <t>Riikliku immuniseerimiskava rakendamine, sh hangete planeerimine ja läbiviimine, külmahela korraldamine ning tervishoiutöötajate varustamine  immuunpreparaatidega</t>
  </si>
  <si>
    <t xml:space="preserve">Nakkushaiguste kohta on infomaterjalid koostatud ja avalikustatud TA kodulehel. Tevituskampaaniaid on läbi viidud. TA immuniseerimise veebileht on arendatud ning kaasaegne  </t>
  </si>
  <si>
    <t xml:space="preserve">Riikliku immuniseermiskava vaktsiinid on õigeaegselt hangitud, häireid vaktsiinidega varustamises ei esine. Immuniseerimiskava on täiendatud rotaviiruse ja pneumokokk-infektsiooni vastase vaktsineerimisega </t>
  </si>
  <si>
    <t>Elektroonilised rakendused, sh eletrooniline immuniseerimispass,  on loodud ja toimivad. Immuniseerimise aruandlus, hõlmatuse analüüs, andmete kogumine immuniseerimise kõrvaltoimete esinemisel ning järelevalve immuniseerimiskava täitmise üle on lihtsustunud ning efektiivsem</t>
  </si>
  <si>
    <t xml:space="preserve">M 1 Patsientide õiguste kaitse, tervishoiuteenuste ohutuse ja kvaliteedi tagamine  </t>
  </si>
  <si>
    <t>Patsiendi õigusi riivavate tervishoiu õigusaktide kaasajastamine sh bioeetika reegleid arvestavalt</t>
  </si>
  <si>
    <t xml:space="preserve">Patsiendi õigused on kaitstud lähtuvalt bioeetikast ja muudest rahvusvahelistest  normidest </t>
  </si>
  <si>
    <t>Ohutute ja kvaliteetsete ravimite tagamiseks ravimialaste õigusaktide kaasajastamine  ja rakendamine</t>
  </si>
  <si>
    <t>Ravimialased direktiivid Eesti õigusruumi on üle võetud, õigusaktide kaasajastamise läbi on  efektiivsed ja ohutud ravimid elanikkonnale tagatud</t>
  </si>
  <si>
    <t>Ohutute ja kvaliteetsete meditsiniseadmete tagamiseks õigusaktide  kaasajastamine  ja rakendamine sh EL määrused</t>
  </si>
  <si>
    <t>Meditsiniseadmete õigusaktid sh EL määrused on rakendatud, ohutud ja efektiivsed seadmed on tagatud</t>
  </si>
  <si>
    <t>Tervishoiutöötajate ning tervishoiuteenuste osutamisse kaasatud kutsete pädevuse ja vastutuse ning järelevalve täpsem reguleerimine</t>
  </si>
  <si>
    <t>Kindlustamata isikutele on  tagatud üldarstiabi ja ravimite kättesaadavus lisaks vältimatule abile</t>
  </si>
  <si>
    <t>Piiriüleste tervishoiuteenuste kontaktpunkti kaudu on tagatud isikute igakülgne informeeritus tervishoiuteenustest</t>
  </si>
  <si>
    <t>Patsiendikaebused on menetletud arstiabi kvaliteedi ekspertkomisjonis, sõltumatu ja tasuta eksperthinnang on  tagatud</t>
  </si>
  <si>
    <t>Ravikindlustuseta isikutele vältimatu abi on tagatud</t>
  </si>
  <si>
    <t>Isikute finantskaitse ajutise töövõimetuse korral on  tagatud</t>
  </si>
  <si>
    <t>Ohutud ja kvaliteetset teenused  on tagatud</t>
  </si>
  <si>
    <t xml:space="preserve">Kvaliteediauditite korraldamine </t>
  </si>
  <si>
    <t>Ravimite ohutuse ja kvaliteedi alase riikliku järelevalve teostamine</t>
  </si>
  <si>
    <t>Ettepanekud tervishoiuteenuse osutajatele on tehtud  ning  tervishoiuteenuste kvaliteet on paranenud</t>
  </si>
  <si>
    <t>Ravimite ohutus ja kvaliteet on kontrollitud  ja  tagatud</t>
  </si>
  <si>
    <t>Inimeste rahulolu tervishoiusüsteemiga on jälgitud ja analüüsitud</t>
  </si>
  <si>
    <t>Teenuste kvaliteet on jälgitud, hinnatud ja võrreldud</t>
  </si>
  <si>
    <t>M 2 Ühiskonna ootustele ja vajadustele vastava esmatasandi tervishoiu sh õendus- ja ämmaemandusabi tagamine</t>
  </si>
  <si>
    <t>Õiguslike aluste uuendamine perearsti ja pereõe rolli  tugevdamiseks, kvaliteetse ja kättesaadava ning enam ennetusele suunatud üldarstiabi tagamiseks</t>
  </si>
  <si>
    <t>Kvaliteetse ja kättesaadava üldarstiabi osutamiseks on kaasajastatud õiguslikud alused</t>
  </si>
  <si>
    <t xml:space="preserve">Õigusliku reeglistikuga on tagatud kättesaadavad ja kvaliteetsed õendusabi teenused  </t>
  </si>
  <si>
    <t>Ämmaemandusabi korralduse kaasajastamine sh kodusünnituse reguleerimine</t>
  </si>
  <si>
    <t>Õendusabi korralduse ja nõuete kaasajastamine ning teenuste valiku laiendamine</t>
  </si>
  <si>
    <t>Õigusliku reeglistikuga on  tagatud  kättesaadav ja kvaliteetne ämmaemandusabi</t>
  </si>
  <si>
    <t xml:space="preserve">Kättesaadavate ja kvaliteetsete üldarstiabi teenuste järjepidev osutamine, suurendades tervisedenduslike ja haiguste ennetustegevuste osutamist ning krooniliste haigete jälgimist esmatasandil </t>
  </si>
  <si>
    <t>Õendusabi teenuste sh iseseisva statsionaarse õendusabi osutamine elanikkonna vajadustele vastavalt ning  õe rolli enam väärtustades</t>
  </si>
  <si>
    <t xml:space="preserve">Õendusabi teenuseid on osutatud vastavalt  elanikkonna vajadustele </t>
  </si>
  <si>
    <t xml:space="preserve">Ämmaemandusabi teenuste osutamine on tagatud </t>
  </si>
  <si>
    <t>Eriarstiabi sh siirdamise teenuste   ja haiglavõrgu optimaalseks korraldamiseks  õiguslikud alused  on kaasajastatud</t>
  </si>
  <si>
    <t>Uute skriiningumeetodite välja töötamine ja piloteerimine</t>
  </si>
  <si>
    <t>Tõenduspõhised skriiningmeetodid on rakendatud</t>
  </si>
  <si>
    <t>Eriarstiabi teenused on tagatud, ravijärjekorrad ei ületa lubatud pikkust</t>
  </si>
  <si>
    <t>Siirdamine on hästi koordineeritud Eesti siseselt ja rahvusvahelise koostöö tagamiseks</t>
  </si>
  <si>
    <t>Kutsehaiguste ekspertiisi teenus on  kättesaadav</t>
  </si>
  <si>
    <t>Vähi varajasele avastamisele suunatud skriiningud on  sihtgrupile kättesaadavad</t>
  </si>
  <si>
    <t>Ennetusele suunatud teenused on kindlustatutele kättesaadavad</t>
  </si>
  <si>
    <t>Reeglistik solidaarse jätkusuutliku ravikindlustuse tagamiseks on kaasajastatud</t>
  </si>
  <si>
    <t>Põhimõtted on kokkulepitud ja rakendatud</t>
  </si>
  <si>
    <t>Kindlustatutele on rahalised ja mitterahalised hüvitised tagatud</t>
  </si>
  <si>
    <t>Ravimid  on kindlustatutele kättesaadavad</t>
  </si>
  <si>
    <t xml:space="preserve">Meditsiiniseadmete  ja Euroopa Liidu teistes liikmesriikides osutatud tervishoiuteenuse kulude hüvitamine  </t>
  </si>
  <si>
    <t>Kokkulepitud  arvu pädevate tervishoiutöötajate koolitamine</t>
  </si>
  <si>
    <t>Kindlustatutele on hüvitised tagatud</t>
  </si>
  <si>
    <t>Vajalik arv tervishoiutöötajaid on ettevalmistatud</t>
  </si>
  <si>
    <t>Lähtetoetuste jm rahaliste motivaatorite rakendamine personali tagamiseks väljaspool  keskusi</t>
  </si>
  <si>
    <t>Väljaspool  keskusi on tagatud piisav personal</t>
  </si>
  <si>
    <t>Kaasaegne infrastrktuur kvaliteetse teenuse osutamiseks on tagatud</t>
  </si>
  <si>
    <t xml:space="preserve">E-riigi põhimõtete ja innovaatiliste  lahenduste rakendamine,  teenuseosutajate koostöö ja infovahetuse tõhustamine </t>
  </si>
  <si>
    <t>Tervishoiualase teadus- ja arendustegevuse koordineerimine, geeniproovide säilimise tagamine</t>
  </si>
  <si>
    <t xml:space="preserve">Kehtestatud  on kaasaegsed nõuded kiirabi personali pädevusele ja varustusele, kiirabi poolt osutatavate teenuste sisule ning koostööle pääste, politsei ja haiglatega </t>
  </si>
  <si>
    <t>Tervishoiualaste hädaolukordade regulatsiooni kaasajastamine</t>
  </si>
  <si>
    <t>Tervishoiusüsteemi valmisolek hädaolukordadeks on tagatud</t>
  </si>
  <si>
    <t>Kiirabi ja vätlimatu abi alase raadiokonsultatsiooni teenus on  kvaliteetne ja kättesaadav</t>
  </si>
  <si>
    <t xml:space="preserve">Tervishoiusüsteemi valmisolekuks pädevus on  tagatud </t>
  </si>
  <si>
    <t>3.1.14.</t>
  </si>
  <si>
    <t>Välja töötatud uus kooli järelevaleve kontrollakt. Läbi viidud siseõhu kvaliteedi uuringud ja valgustatuse mõõtmised koolides.</t>
  </si>
  <si>
    <t>PõM**</t>
  </si>
  <si>
    <t>Elanikkonna teadlikkuse tõstmine tervisekäitumisest ja tervishoiuteenustest</t>
  </si>
  <si>
    <t>5.1.8.</t>
  </si>
  <si>
    <t>5.4.11.</t>
  </si>
  <si>
    <t>alla 12</t>
  </si>
  <si>
    <t>alla 21</t>
  </si>
  <si>
    <t>16,5%</t>
  </si>
  <si>
    <t>Suhtelise vaesuse määr peale sotsiaalseid siirdeid. Allikas: Statistikaamet</t>
  </si>
  <si>
    <t>Maakondlikud erinevused eeldatavas elueas sünnimomendil. Allikas: Statistikaamet</t>
  </si>
  <si>
    <t>Suitsiidide suremuskordaja 100 000 elaniku kohta. Allikas: Statistikaamet</t>
  </si>
  <si>
    <t xml:space="preserve">Alla 8 liitri </t>
  </si>
  <si>
    <t>10</t>
  </si>
  <si>
    <t>Laste ja perede arengukava 2012–2020</t>
  </si>
  <si>
    <t>Vanemlike oskuste arendamiseks efektiivsete teenuste väljatöötamine ja pakkumine</t>
  </si>
  <si>
    <t>Teenused on väljatöötatud ja neid pakutakse</t>
  </si>
  <si>
    <t>M 1   Reproduktiiv- ja imikute tervise edendamine</t>
  </si>
  <si>
    <t>M 4  Nakkushaiguste seire, ennetamise ja tõrje korraldamine</t>
  </si>
  <si>
    <t>M 3 Tervist toetava töökeskkonna arendamine ja töökeskkonnast tulenevate terviseriskide vähendamine</t>
  </si>
  <si>
    <t>M 2 Tervist toetava õpikeskkonna arendamine ja õpikeskkonnast tulenevate terviseriskide vähendamine</t>
  </si>
  <si>
    <t>M 1 Tervist toetava elukeskkonna arendamine ja elukeskkonnast tulenevate terviseriskide vähendamine</t>
  </si>
  <si>
    <t>M 1 Rahvastiku kehalise aktiivsuse suurendamine</t>
  </si>
  <si>
    <t>M 2 Rahvastiku toitumisharjumuste parandamine</t>
  </si>
  <si>
    <t>M 3 Alkoholist tingitud kahjude vähendamine  tervisele ja ühiskonnale</t>
  </si>
  <si>
    <t>M 6 Vigastuste ennetamine ja vähendamine</t>
  </si>
  <si>
    <t>M 7 Uute nakkusjuhtude ennetamine ja püsiva langustendentsi saavutamine HIV/AIDSi levikus</t>
  </si>
  <si>
    <t>M 8   Elanikkonna kaitsmine tuberkuloosi nakkuse eest</t>
  </si>
  <si>
    <t xml:space="preserve">HTM </t>
  </si>
  <si>
    <r>
      <t xml:space="preserve">AE 1  Sotsiaalse sidususe suurendamine ja ebavõrdsuse vähendamine tervises  /eelarve kokku, </t>
    </r>
    <r>
      <rPr>
        <b/>
        <i/>
        <sz val="10"/>
        <color indexed="8"/>
        <rFont val="Calibri"/>
        <family val="2"/>
      </rPr>
      <t>sh valitsemisalad</t>
    </r>
  </si>
  <si>
    <t>sh Sotsiaalministeeriumi valitsemisala</t>
  </si>
  <si>
    <r>
      <t xml:space="preserve">AE 2 Laste ja noorte suremus ning  psüühika- ja  käitumishäirete esmashaigestumus on vähenenud ning noored annavad oma tervisele järjest positiivsema hinnangu   /eelarve kokku, </t>
    </r>
    <r>
      <rPr>
        <b/>
        <i/>
        <sz val="10"/>
        <color indexed="8"/>
        <rFont val="Calibri"/>
        <family val="2"/>
      </rPr>
      <t>sh valitsemisalad</t>
    </r>
  </si>
  <si>
    <t xml:space="preserve">sh Haridus- ja Teadusministeeriumi valitsemisala </t>
  </si>
  <si>
    <t>sh Eesti Haigekassa</t>
  </si>
  <si>
    <r>
      <t xml:space="preserve">AE 3. Elu-, töö- ja õpikeskkonnast tulenevad terviseriskid on vähenenud   /eelarve kokku, </t>
    </r>
    <r>
      <rPr>
        <b/>
        <i/>
        <sz val="10"/>
        <color indexed="8"/>
        <rFont val="Calibri"/>
        <family val="2"/>
      </rPr>
      <t>sh valitsemisalad</t>
    </r>
  </si>
  <si>
    <t xml:space="preserve">sh Keskkonnaministeeriumi valitsemisala </t>
  </si>
  <si>
    <t>sh Põllumajandusministeeriumi valitsemisala</t>
  </si>
  <si>
    <r>
      <t xml:space="preserve">AE 4. Rahvastiku kehaline aktiivsus on suurenenud, toitumine on muutunud tasakaalustatumaks ja riskikäitumine on vähenenud   /eelarve kokku, </t>
    </r>
    <r>
      <rPr>
        <b/>
        <i/>
        <sz val="10"/>
        <color indexed="8"/>
        <rFont val="Calibri"/>
        <family val="2"/>
      </rPr>
      <t>sh valitsemisalad</t>
    </r>
  </si>
  <si>
    <t xml:space="preserve">sh Justiitsministeeriumi valitsemisala </t>
  </si>
  <si>
    <t xml:space="preserve">sh Kaitseministeeriumi valitsemisala </t>
  </si>
  <si>
    <t xml:space="preserve">sh Kultuuriministeeriumi valitsemisala </t>
  </si>
  <si>
    <t xml:space="preserve">sh Majandus- ja kommunikatsiooniministeeriumi valitsemisala </t>
  </si>
  <si>
    <t>sh Siseministeeriumi valitsemisala</t>
  </si>
  <si>
    <r>
      <t xml:space="preserve">AE 5 Kõigile inimestele on tagatud kvaliteetsete tervishoiuteenuste kättesaadavus ressursside optimaalse kasutuse kaudu   /eelarve kokku, </t>
    </r>
    <r>
      <rPr>
        <b/>
        <i/>
        <sz val="10"/>
        <color indexed="8"/>
        <rFont val="Calibri"/>
        <family val="2"/>
      </rPr>
      <t>sh valitsemisalad</t>
    </r>
  </si>
  <si>
    <t xml:space="preserve">M 5  Valmisoleku tagamine tervishoiualasteks hädaolukordadeks ning kättesaadava kiirabi osutamiseks </t>
  </si>
  <si>
    <t xml:space="preserve">Aastas on läbi viidud 4 Vabariigi Valitsuse uimastiennetuskomisjoni kohtumist. Monitooritakse järjepidevalt RTAs ja VV uimastiennetuskomisjonis seatud priortiieetide täitmist. 2013 koostatakse ja rakendatakse koostööpartnereid kaasates iga-aastane üleriigiline ennetustöö plaan ja regionaalsed ennetustöö plaanid, mis lähtuvad 2013. aastaks kehtestatud prioriteetsetest ennetussuundadest ja nende mahtudest, sh sõltuvusainete tarvitamise ennetamine </t>
  </si>
  <si>
    <t xml:space="preserve">SiM: PPA ja MTA vahel on tõhus koostöö piirpunktides.  JuM: Kontrollon säilitatud vähemalt 2012 aasta tasemel </t>
  </si>
  <si>
    <t>Politsei erinevad üksused on senisest tõhusamalt kaasatud narkokuritegevuse vastasesse võitlusesse, mille tulemusel uimastite kättesaadavus väheneb. Sideohvitseride võrk on vajadustele vastav. PPA koostab iga aastase narkosüütegude vastase võitluse tõhustamise tegevuskava. PPA piirivalve ja MTA piiril toimiv koostöö on optimaalne.  1 kord aastas koostatakse organiseeritud ja muu tõsise kuritegevuse ohuhinnang.  Euroopa Liidu organiseeritud ja muu tõsise kuritegevuse ohuhinnangusse antakse riiklik sisend (vastavalt Europoli kehtestatud intervallile, kuid mitte harvemini kui iga kahe aasta tagant)</t>
  </si>
  <si>
    <t xml:space="preserve">Vähendatakse kõige enam rahva tervist ohustavate eriti sünteetiliste opiaatide kättesaadavust. Konfiskeeritavate ainete sihttase määratakse kindlaks iga aastases tegevuskavas. Narkokuritegudes kriminaalasjade arv, mille käigus arestitakse kriminaaltulu on kasvanud 20%. Uimastite vastu võitlemise üksused on kaasaegsed ja tehniliselt hästi varustatud
</t>
  </si>
  <si>
    <t>On kasvanud lahendatud narkokuritegude hulk ja on tagatud analüüsipõhine narkosüütegude käsitlemine. 2013 aastal on narkokuritegudes süüdistatuna prokuratuuri saadetud kriminaalasjade arv kasvanud 20%</t>
  </si>
  <si>
    <t xml:space="preserve">Riskianalüüsi toetavad jt vigastusi ennetavad teenused on välja arendatud. Avalikel spordi ja liikumisharrastuste ürituste tarbeks on valminud juhend osalejatele meditsiini turbe tagamise, meditsiiniteenuse osutamise ja –nõustamise kohta. </t>
  </si>
  <si>
    <t>Maavalitsuste, kohalike omavalitsuste ja kogukondade tervisesuutlikkuse arendamine. Tegevuskohapõhise tervisedenduse, sh tervistedendavate võrgustike, arendamine.</t>
  </si>
  <si>
    <t xml:space="preserve">Maavalitsuste ja kohalike omavalitsuste  võimekus rahvastiku tervise hindamisel ja analüüsimisel ja tõenduspõhise tervisedenduse elluviimisel on kasvanud. Tervisedendusega tegelevate organisatsioonide arv on kasvanud.
</t>
  </si>
  <si>
    <t>Väikestest põletusseadmetest pärit dioksiinide ja muude ohtlike ainete heitkoguste mõõtmine ja üldise teadlikkuse tõstmine</t>
  </si>
  <si>
    <t>Saastekoormuse määramine, keskkonnalubade andmisel olemasolevate saasteallikate toime arvestamine</t>
  </si>
  <si>
    <t>Välisõhu kvaliteedi juhtimissüsteem ja välisõhu seire linnades ning taustajaamades toimib</t>
  </si>
  <si>
    <t>EHK***</t>
  </si>
  <si>
    <t>***</t>
  </si>
  <si>
    <t>2014-2016 toimub tegevus AE 5 tegevuse 5.2.6. osana.</t>
  </si>
  <si>
    <t>Rasedate sünnieelne diagnostika ja vastsündinute skriiningud</t>
  </si>
  <si>
    <t xml:space="preserve"> Koolieelsete lasteasutuste võimekuse suurendamine laste tervise ja heaolu edendamisel </t>
  </si>
  <si>
    <t>Koolieelsete lasteasutuste võimekus laste tervise ja heaolu edendamisel on suurenenud. Võrgustikuga liitunud asutusi ei saa siin kasutada indikaatorina, kuivõrd võrgustikud on I valdkonna all</t>
  </si>
  <si>
    <t>Koolide võimekuse suurendamine laste ja noorte tervise edendamisel</t>
  </si>
  <si>
    <t>Koolide võimekus laste ja noorte tervise ning heaolu edendamisel on suurenenud</t>
  </si>
  <si>
    <t>Laste ja noorte tervisenäitajate ja mõjurite regulaarne seire on teostatud ja tulemused hinnatud</t>
  </si>
  <si>
    <r>
      <t xml:space="preserve">Decay-missing-filled </t>
    </r>
    <r>
      <rPr>
        <sz val="9"/>
        <color indexed="8"/>
        <rFont val="Arial"/>
        <family val="2"/>
      </rPr>
      <t>index</t>
    </r>
  </si>
  <si>
    <t>Noorsootöö strateegia 2006-2013</t>
  </si>
  <si>
    <t>Tubakast loobumise nõustamissüsteemi arendamine ning nõustamisteenuste tutvustamine ja pakkumine</t>
  </si>
  <si>
    <t>Narkomaania ja narkootikumide alase teadlikkuse tõstmine ühiskonnas tervikuna ja riskirühmades</t>
  </si>
  <si>
    <t>Narkomaania ravi-, taastusabi- ja järelteenuste (sh. kahjude vähendamise) ning nõustamisteenuste väljaarendamine ja pakkumine</t>
  </si>
  <si>
    <t>Vägivalla vähendamise arengukava 2010-2014</t>
  </si>
  <si>
    <t>Tberkuloosi tegevus 8.4.5. kajastatava summa sees on ka sama meetme 4.8.2, 4.8.3. tegevuste kulud v.a. referentlaborisumma.</t>
  </si>
  <si>
    <t xml:space="preserve"> Väikelaste arengu- ja tervise-näitajate ning nende mõjurite regulaarne seire ja hindamine</t>
  </si>
  <si>
    <t>Seirata ja hinnata regulaarselt  rahvastiku reproduktiivtervise ja imikute tervisenäitajate ja mõjurite regulaarne seire ja hindamine</t>
  </si>
  <si>
    <t xml:space="preserve">M 3  Eriarstiabi ja haiglavõrgu korraldamine tagamaks vajaduspõhised, kvaliteetsed ja kättesaadavad eriarstiabi teenused </t>
  </si>
  <si>
    <t>RM</t>
  </si>
  <si>
    <t xml:space="preserve"> M 5  Narkootiliste ainete tarbimise ennetamine, vähendamine ning kahjude vähendamine tervisele ja ühiskonnale</t>
  </si>
  <si>
    <t>sh Sotsiaalministeeriumi valitsemisala lisataotlus</t>
  </si>
  <si>
    <t xml:space="preserve">sh Rahandusministeerium valitsemisala </t>
  </si>
  <si>
    <t>sh Rahandusministeeriumi valitsemisala lisataotlus</t>
  </si>
  <si>
    <t>VV****</t>
  </si>
  <si>
    <t>****</t>
  </si>
  <si>
    <t>Baastase (2011)</t>
  </si>
  <si>
    <t>Ravikindlustusega kaetute osakaal rahvastikust.
Allikas: Statistikaamet ja Haigekassa</t>
  </si>
  <si>
    <t xml:space="preserve">Laste vaesusrisk (allpool vaesuspiiri elavate kuni 15-aastaste laste osakaal)
Allikas: Statistikaamet
</t>
  </si>
  <si>
    <t>18,0%</t>
  </si>
  <si>
    <t>Pikaajaliste (üle 12 kuu) töötute osatähtsus tööjõus
Allikas: Statistikaamet</t>
  </si>
  <si>
    <t>Suhtelise vaesuse määr peale sotsiaalseid siirdeid (isikute osakaal, kelle ekvivalentsissetulek on madalam kui 60% leibkonnaliikmete aasta ekvivalentnetosissetuleku mediaan).
Allikas: Statistikaamet</t>
  </si>
  <si>
    <t>Suitsiidide suremuskordaja 100 000 elaniku kohta
Allikas: Statistikaamet ja Tervise Arengu Instituut</t>
  </si>
  <si>
    <t>Imikusuremuskordaja (alla 1-aastaste laste surmade arv aastas 1000 elussündinu kohta). Allikas: Statistikaamet</t>
  </si>
  <si>
    <t>0–19-aastaste laste ja noorte suremuskordaja 100 000 elaniku kohta. 
Allikas: Statistikaamet</t>
  </si>
  <si>
    <t>0–19-aastaste laste ja noorte suremuskordaja vigastuste, mürgistuste, õnnetusjuhtumite tõttu 100 000 elaniku kohta. 
Allikas: Statistikaamet</t>
  </si>
  <si>
    <t>1–19-aastaste laste ja noorte psüühika- ja käitumishäirete esmashaigestumuskordaja 100 000 elaniku kohta. 
Allikas: Tervise Arengu Instituut</t>
  </si>
  <si>
    <t>Oma tervist väga heaks hindavate 11-, 13- ja 15-aastaste laste osakaal. 
Allikas: Tervise Arengu Instituut, HBSC</t>
  </si>
  <si>
    <t>sh Põlluministeeriumi valitsemisala lisataotlus</t>
  </si>
  <si>
    <t>Osaliselt või täielikult rinnapiimatoidul olevate 6 kuu vanuste imikute osakaal.
Allikas: Tervise Arengu Instituut</t>
  </si>
  <si>
    <t>Suremus hingamiselundite haigustesse 100 000 elaniku kohta
Allikas: Statistikaamet ja Tervise Arengu Instituut</t>
  </si>
  <si>
    <t>Surmaga lõppenud tööõnnetuste arv 100 000 hõivatu kohta
Allikas: Tööinspektsioon ja Statistikaamet</t>
  </si>
  <si>
    <t>Tööõnnetuste tagajärjel kaotatud tööpäevade arv 100 hõivatu kohta
Allikas: Haigekassa ja Statistikaamet</t>
  </si>
  <si>
    <t>Töö mõju tervisele – hõivatute osakaal, kes arvavad, et nende töö halvendab nende tervist
Allikas: European Working Conditions Survey</t>
  </si>
  <si>
    <t>Elanikkonna toidutekkelistesse nakkushaigustesse haigestunute arv 100 000 elaniku kohta
Allikas: Terviseamet</t>
  </si>
  <si>
    <t>Nõuetele vastava joogiveega varustatud elanikkonna osakaal
Allikas: Terviseamet</t>
  </si>
  <si>
    <t>Peenosakeste (PM10) aastakeskmine kontsentratsioon Eesti linnade välisõhus (μg/m³)
Allikas: Statistikaamet, Keskkonnateabe Keskus</t>
  </si>
  <si>
    <t>2-aastaste laste hõlmatus leetrid-mumps-punetised (MMR) immuniseerimisega
Allikas: Terviseamet</t>
  </si>
  <si>
    <t>≥95%</t>
  </si>
  <si>
    <t>sh Justiitsministeeriumi valitsemisala lisataotlus</t>
  </si>
  <si>
    <t>sh Vabariigi Valitsus</t>
  </si>
  <si>
    <t>sh Vabariigi Valitsuse lisataotlus</t>
  </si>
  <si>
    <t>16–64-aastaste ülekaaluliste inimeste osakaal. 
Allikas: Tervise Arengu Instituut, tervisekäitumise uuring</t>
  </si>
  <si>
    <t>16–64-aastaste rasvunud inimeste osakaal.
Allikas: Tervise Arengu Instituut, tervisekäitumise uuring</t>
  </si>
  <si>
    <t>Ülekaaluliste kooliõpilaste osakaal. 
Allikas: Haigekassa koolitervishoiu aruanded</t>
  </si>
  <si>
    <t>Uute HIV-nakkuse juhtude arv 100 000 elaniku kohta. 
Allikas: Terviseamet</t>
  </si>
  <si>
    <t>HIV-sse nakatunud rasedate osakaal kõigist rasedatest. 
Allikas: Terviseamet, Tervise Arengu Instituut</t>
  </si>
  <si>
    <t>&lt;1%</t>
  </si>
  <si>
    <t>Illegaalseid narkootikume proovinud 15–16-aastaste osakaal.
Allikas: Tervise Arengu Instituut, ESPAD uuring</t>
  </si>
  <si>
    <t>Surmaga lõppenud õnnetusjuhtumid, mürgistused ja traumad 100 000 elaniku kohta 
Allikas: Statistikaamet</t>
  </si>
  <si>
    <t>Joobes juhtide osalusel toimunud õnnetustes hukkunute arv.
Allikas: Maanteeamet</t>
  </si>
  <si>
    <t>Südame- ja veresoonkonna-haigustesse  surnud alla 65-aastaste arv 100 000 elaniku kohta
Allikas: Statistikaamet</t>
  </si>
  <si>
    <t>Liikumisharrastusega regulaarselt tegelevate 16–64-aastaste isikute osakaal
Allikas: Tervise Arengu Instituut, tervisekäitumise uuring</t>
  </si>
  <si>
    <t>Absoluutalkoholi tarvitamine liitrites elaniku kohta aastas
Allikas: Konjunktuuriinstituut</t>
  </si>
  <si>
    <t>&lt;8</t>
  </si>
  <si>
    <t>16–64-aastaste igapäevasuitsetajate osakaal
Allikas: Tervise Arengu Instituut, tervisekäitumise uuring</t>
  </si>
  <si>
    <t>Tuberkuloosi esmashaigestunute arv 100 000 elaniku kohta
Allikas: Tervise Arengu Instituut, Tuberkuloosiregister</t>
  </si>
  <si>
    <t>Arstide arv 100 000 elaniku kohta.
Allikas: Tervise Arengu Instituut</t>
  </si>
  <si>
    <t>Õendusala töötajate arv 100 000 elaniku kohta.
Allikas: Tervise Arengu Instituut</t>
  </si>
  <si>
    <t>Arstiabi kvaliteediga üldiselt või väga rahul olijate osakaal. 
Allikas: Sotsiaalministeerium, „Elanike hinnangud tervisele ja arstiabile”</t>
  </si>
  <si>
    <t>Arstiabi kättesaadavust heaks või väga heaks pidanute osakaal. 
Allikas: Sotsiaalministeerium, „Elanike hinnangud tervisele ja arstiabile”</t>
  </si>
  <si>
    <t>Leibkonna kulutuste osakaal tervishoiu kogukuludest. 
Allikas: Tervise Arengu Instituut</t>
  </si>
  <si>
    <t>&lt;25%</t>
  </si>
  <si>
    <t>sh lisataotlus</t>
  </si>
  <si>
    <t>Koolipuuviljaprogrammi jätkamine</t>
  </si>
  <si>
    <t>4.1.12.</t>
  </si>
  <si>
    <t>Liikumise- ja spordiaasta korraldamine</t>
  </si>
  <si>
    <t>KuM *</t>
  </si>
  <si>
    <t>2014 aastal on viidud läbi liikumise- ja spordiaasta raames korraldatavad üritused</t>
  </si>
  <si>
    <t>Põllumajandusministeerium</t>
  </si>
  <si>
    <t>Zoonooside seire on läbi viidud ning inimese tervise seisukohalt olulisemate mikroobide  tundlikkus on uuritud, andmete analüüsimine ja edastamine koostööpartneritele on korraldatud</t>
  </si>
  <si>
    <t>Toiduohutuse valdkonna (s.h looma- ja taimetervis) järelevalvesüsteemi tõhustamine ja  selle vastavuse tagamine EL määruse 882/2004 nõuetele.  Järelevalve kvaliteedijuhtimis-kontseptsiooni rakendamine ja riskipõhise järelevalve parendamine</t>
  </si>
  <si>
    <t>Igaaastaste  uuringute läbiviimine  toidu tarbimisharjumuste ja ostueelistuste väljaselgitamiseks (sh. energiajookide uuring)</t>
  </si>
  <si>
    <t>M 4  Tubakast tingitud tervisekahjude vähendamine tervisele ja ühiskonnale</t>
  </si>
  <si>
    <r>
      <t xml:space="preserve"> </t>
    </r>
    <r>
      <rPr>
        <i/>
        <sz val="9"/>
        <rFont val="Arial"/>
        <family val="2"/>
      </rPr>
      <t>Joogiveest tingitud haiguspuhangid ei esine. Allikas: Terviseamet</t>
    </r>
  </si>
  <si>
    <t xml:space="preserve"> Koolide valgustatavuse vastavus nõuetele. Allikas: Terviseamet</t>
  </si>
  <si>
    <t xml:space="preserve"> Süsihappegaasi sisaldus õpperuumides vastab nõuetele. Allikas: Terviseamet</t>
  </si>
  <si>
    <t>Aasta jooksul töötervishoiuarsti tervisekontrollis käinute osakaal. Allikas:  Terviseamet</t>
  </si>
  <si>
    <t>Puudub leetrite kohalik levik. Allikas: Terviseamet</t>
  </si>
  <si>
    <t xml:space="preserve"> Gripi sentinell-seire süsteem hõlmab vähemalt 10% elanikkonnast. Allikas: Terviseamet</t>
  </si>
  <si>
    <t xml:space="preserve"> Läkaköha korduv-vaktsineerimistega hõlmatus 7-aastaste hulgas. Allikas: Terviseamet</t>
  </si>
  <si>
    <t xml:space="preserve"> Imikusuremuskordaja (alla 1-aastaste laste surmade arv aastas 1000 elussündinu kohta). Allikas: Statistikaamet</t>
  </si>
  <si>
    <t xml:space="preserve"> Aasta jooksul tervist edendavate lasteaedade võrgustikuga liitunud uute lasteaedade arv.
Allikas: Tervise Arengu Instituut 
</t>
  </si>
  <si>
    <t xml:space="preserve"> Aasta jooksul tervist edendavate koolide võrgustikuga liitunud uute koolide arv.
Allikas: Tervise Arengu Instituut  </t>
  </si>
  <si>
    <t>Liikumisharrastusega regulaarselt tegelevate 16–64-aastaste isikute osakaal. Allikas: Tervise Arengu Instituut, tervisekäitumise uuring</t>
  </si>
  <si>
    <t xml:space="preserve"> 16–64-aastaste ülekaaluliste inimeste osakaal . Allikas: Tervise Arengu Instituut, tervisekäitumise uuring </t>
  </si>
  <si>
    <t>Alkoholipoliitika kontseptsioonidokumendi e rohelise raamatu elluviimise koordineerimine #</t>
  </si>
  <si>
    <t>Tervisemõjudega arvestava alkoholi maksustamise kava väljatöötamine #</t>
  </si>
  <si>
    <t>Tubakapoliitika kontseptsioonidokumendi e rohelise raamatu elluviimise koordineerimine #</t>
  </si>
  <si>
    <t>16–64-aastaste igapäevasuitsetajate osakaal. Allikas: Tervise Arengu Instituut, tervisekäitumise uuring</t>
  </si>
  <si>
    <t xml:space="preserve"> Alkoholi tarbimine püsivalt alla 8 liitri absoluutset alkoholi elaniku kohta aastas. Allikas: Konjunktuuriinstituut</t>
  </si>
  <si>
    <t>Narkosurmade arv. Allikas: Tervise Arengu Instituut,</t>
  </si>
  <si>
    <t xml:space="preserve"> Surmaga lõppenud õnnetusjuhtumite, mürgistuste ja traumade arv 100 000 elaniku kohta. Allikas: Tervise Arengu Instituut, </t>
  </si>
  <si>
    <t xml:space="preserve"> HIVi vertikaalse leviku määr (kui suur osa HIV-nakatunud naistele sündinud lastest on emalt nakkuse saanud). Allikas: Tervise Arengu Instituut</t>
  </si>
  <si>
    <t xml:space="preserve">Multiresistentsete tuberkulooasihaigete (MDR-TB) osakaal esmastest bakerioskoopiliselt positiivsetest (BK+) kopsutuberkuloosi juhtudest. Allikas: Tervise Arengu Instituut </t>
  </si>
  <si>
    <t>HIV-TB juhtude osakaal. Allikas: Tervise Arengu Instituut</t>
  </si>
  <si>
    <t xml:space="preserve"># </t>
  </si>
  <si>
    <t xml:space="preserve">Arstiabi kvaliteediga üldiselt või väga rahul olijate osakaal tervishoiusüsteemiga kokkupuutunute hulgas.  
Allikas: Sotsiaalministeerium, Elanike hinnangud tervisele ja arstiabile
</t>
  </si>
  <si>
    <t xml:space="preserve"> Diabeedi tõttu hospitaliseeritute arv 100 000 elaniku kohta. Allikas: Tervise Arengu Instituut 
</t>
  </si>
  <si>
    <t xml:space="preserve"> Aktiivravi voodite arv haiglavõrgu arengukava haiglates. Allikas: Tervise Arengu Instituut</t>
  </si>
  <si>
    <t xml:space="preserve"> Haiglavõrgu arengukava haiglate keskmine ravikestvus aktiivravis.  Allikas: Tervise Arengu Instituut
</t>
  </si>
  <si>
    <t xml:space="preserve">  Haiglavõrgu arengukava haiglate aktiivravi voodihõive. Allikas: Tervise Arengu Instituut</t>
  </si>
  <si>
    <t xml:space="preserve"> Avaliku sektori tervishoiu kogukulude osakaal avaliku sektori kuludest on püsivalt vähemalt 12,3%. Allikas: Tervise Arengu Instituut </t>
  </si>
  <si>
    <t xml:space="preserve"> Välisriiki tööle minemiseks tervishoiutöötajatele väljastatud tõendite arv on vähenenud.   
Allikas: Terviseamet
</t>
  </si>
  <si>
    <t>Kiirabi keskmine kohalejõudmise aeg kiirete kutsete korral linnapiirkondades jääb alla 12 minuti. Allikas: Terviseamet</t>
  </si>
  <si>
    <t>Kiirabi keskmine kohalejõudmise aeg kiirete kutsete korral maapiirkondades jääb alla 21 minuti. Allikas: Terviseamet</t>
  </si>
  <si>
    <t>Rahvatervise valdkonna uuringute läbiviimine</t>
  </si>
  <si>
    <t>Koolilaste tervisekäitumise uuring ja uuring laste varajase arengu hindamiseks on perioodiliselt läbi viidud</t>
  </si>
  <si>
    <t>Alkoholi liigtarvitamise varase avastamise ja nõustamise teenus on välja töötatud ja esmatasandi tervishoidu integreeritud, alkoholisõltuvuse ravi ja rehabilitatsioonisüsteemi alused on välja töötatud ja piloteeritud.</t>
  </si>
  <si>
    <t>8.4.3.</t>
  </si>
  <si>
    <t>Eriarstiabi teenuste kättesaadavuse tagamine kokkulepitud ooteaegu tagavas mahus</t>
  </si>
  <si>
    <t>JuM*,SoM*,PõM*</t>
  </si>
  <si>
    <t xml:space="preserve">Toidust tingitud haiguspuhangute arv. Allikas: Veterinaar- ja toiduamet.  </t>
  </si>
  <si>
    <t xml:space="preserve">rohelise raamatu tegevused, mis viiakse ellu vastava valitsuse otsuse korral pärast roheliste raamatute arutelu valitsuses". </t>
  </si>
  <si>
    <t xml:space="preserve">Alkoholi liigtarvitamise ennetamise, varajase avastamise, nõustamise, sõltuvusravi ja sõltuvusvastase taastusabi teenuste arendamine ja osutamine üldelanikkonnale, alkoholi sõltuvusvastase taastusabi ja nõustamisteenuste arendamine ja osutamine </t>
  </si>
  <si>
    <t xml:space="preserve">M 2 Rahvatervise valdkonna arendamine ja kogukondade  ja paikkondade võimestamine tervise edendamisel </t>
  </si>
  <si>
    <t>Õpilaste koolist väljalangemise ennetamine:  nõustamiskes-kuste toetamise, huvikoolide arendamise, noorte tervisekasvatuslike koolituste kaudu</t>
  </si>
  <si>
    <t>17,5% (2010)</t>
  </si>
  <si>
    <t>19,4% (2010)</t>
  </si>
  <si>
    <t>29,3% (2009/2010)</t>
  </si>
  <si>
    <t>ei mõõdeta</t>
  </si>
  <si>
    <t>43,5% (2009)</t>
  </si>
  <si>
    <t>Astma diagnoosi/ravi saanute osakaal 16–64-aastaste hulgas                                                                      Allikas: Tervise Arengu Instituut, Tervisekäitumise uuring</t>
  </si>
  <si>
    <t>2,7% (2010)</t>
  </si>
  <si>
    <t>31,7% (2010)</t>
  </si>
  <si>
    <t>Eriarstiabi sh siirdamise teenuste optimaalseks kättesaadavuseks  õiguslike aluste kaasajastamine</t>
  </si>
  <si>
    <t>Haiglavõrgu optimeerimiseks üldhaiglate ümber-struktureerimisele suunatud õiguslikud eeldused ja toetavad rahastamismeetmed  välja töötatud</t>
  </si>
  <si>
    <t>Esmatasandi tervishoiuga hästi seostatud haiglavõrgu edasisde arengusuunad aastani 2020 välja töötatud</t>
  </si>
  <si>
    <t>5.3.8.</t>
  </si>
  <si>
    <t>5.3.9.</t>
  </si>
  <si>
    <t>M 1 Ebavõrdsuse vähendamine tervises läbi sotsiaalmajanduslike mõjurite</t>
  </si>
  <si>
    <t>1.1.11.</t>
  </si>
  <si>
    <t xml:space="preserve">Narkomaania ja narkootikumide alane teadlikkus on tõusnud nii riskirühmades kui ühiskonnas tervikuna. 82% kooliõpilastest peab illegaalsete uimastite (kanep, ecstasy, amfetamiin) proovimist keskmiseks või suureks riskiks (2011. aastal oli vastav näitaja 78%). Valminud on tõenduspõhistest programmidest koosnev kuluefektiivne ja terviklik ennetussüsteem, mis katab nii tavaelanikkonda kui riskirühmi
</t>
  </si>
  <si>
    <t xml:space="preserve">Kaardistada koolitusvajadus ja koolitada narkomaania ennetamise, kahjude vähendamise, ravi ja sõltuvusvastase taastusabiga seotud spetsialiste sh. vanglate ja arestiamajade personal
</t>
  </si>
  <si>
    <t xml:space="preserve">Illegaalsete narkootiliste  ja psühhotroopsete ning ravimite turu vähendamine  läbi kontrolltegevuse ja muude meetmete, eesmärgiga tõsta avastatud narkojuhtumite arvu ja kinnipeetud koguseid
</t>
  </si>
  <si>
    <t xml:space="preserve"> Kord aastas viiakse läbi tule- ja veeohutuse teadlikkuse uuring kogu elanikkonna seas</t>
  </si>
  <si>
    <t>Uuringud on läbi viidud ja tulemused avalikustatud</t>
  </si>
  <si>
    <t>RaM*, SiM*</t>
  </si>
  <si>
    <t>PõM*,SoM*,  SiM*</t>
  </si>
  <si>
    <t>I valdkond: Sotsiaalne sidusus ja võrdsed võimalused</t>
  </si>
  <si>
    <t>II valdkond  Laste ja noorte turvaline ning tervislik areng</t>
  </si>
  <si>
    <t>III valdkond Tervist toetav elu-, töö- ja õpikeskkond</t>
  </si>
  <si>
    <t xml:space="preserve">IV valdkond Tervislik eluviis </t>
  </si>
  <si>
    <t xml:space="preserve">V valdkond Tervishoiusüsteemi areng </t>
  </si>
  <si>
    <t>AE 2.  Laste ja noorte suremus ning  psüühika- ja  käitumishäirete esmashaigestumus on vähenenud ning noored annavad oma tervisele järjest positiivsema hinnangu</t>
  </si>
  <si>
    <t>AE 1.  Sotsiaalse sidususe suurendamine ja ebavõrdsuse vähendamine tervises</t>
  </si>
  <si>
    <t>AE 5.  Kõigile inimestele on tagatud kvaliteetsete tervishoiuteenuste kättesaadavus ressursside optimaalse kasutuse kaudu</t>
  </si>
  <si>
    <t>M 4  Piisavate ressursside tagamine tervishoiusüsteemi toimimiseks (motiveeritud ja pädevaid töötajaid, optimaalne rahastamine ning kaasaegne infrastruktuur, ohutud, kvaliteetsed ja kättesaadavad ravimid veretooted ja meditsiiniseadmed)</t>
  </si>
  <si>
    <t>Kvaliteedijuhitimissüsteem joogi- ja suplusvee, füüsikaliste tegurite ja toodete turustamiseks esitatud nõuete täitmise üle on loodud</t>
  </si>
  <si>
    <t>5.4.12.</t>
  </si>
  <si>
    <t>Kaasaegne infrastrktuur kvaliteetsete esmatasandi teenuse osutamiseks on tagatud</t>
  </si>
  <si>
    <t>Varajase hoiatuse süsteemile on loodud õiguslik alus, mis reguleerib ametkondade vahelist informatsiooni vahetamist uutest psühhoaktiivsetest ainetest, selle informatsiooni kogumist varajase hoiatuse andmebaasi ning informatsioonile ligipääsetavuse õigusi. Siseriiklik varajase hoiatusüsteem rakendatakse hiljemalt 01.01.2014</t>
  </si>
  <si>
    <t>Loodud on isikustatud narkomaaniaravi andmekogu, mille andmeid on võimalik kasutada  adekvaatse ülevaate saamiseks narkomaania olukorrast riigis ja sekkumiste planeerimisel. Isikustatud narkomaaniaravi andmekogu on valminud hiljemalt 2014 aastaks.</t>
  </si>
  <si>
    <t xml:space="preserve">Täpsustatakse RES koostamise käigus </t>
  </si>
  <si>
    <t xml:space="preserve">Piisavad tegevusvarud on tagatud </t>
  </si>
  <si>
    <t>Haiglavõrgu optimeerimise jätkamine, luues üldhaiglate restruktureerimiseks õiguslikud eeldused ja toetavad rahastamismeetmed</t>
  </si>
  <si>
    <t>Haiglavõrgu ja esmatasandi tervishoiu arengusuunad aastani 2020 välja töötamine ja elluviimine</t>
  </si>
  <si>
    <t>Investeeringute toetamine esmatasandi tervisekeskuste infrastruktuuri elanikkonna tõmbekeskustes, tagades kättesaadavad ja mitmekülgsed esmatasandi teenused</t>
  </si>
  <si>
    <t xml:space="preserve">Haiglavõrgu pädevuskeskuste tugevdamise jätkamine jätkuvalt investeerides   kaasaegse infrastruktuuri  loomisse  ja õiguslikke eeldusi täpsustades  </t>
  </si>
  <si>
    <t>1.2.6.</t>
  </si>
  <si>
    <t>Laste ja noorte tervisenäitjate mõjurite regulaarne seire ja tulemuste hindamine</t>
  </si>
  <si>
    <t>Teavituskampaaniad laste teadlikkuse tõstmiseks on läbiviidud, laste teadlikkus terviseriskidest on tõusnud, nõustatud õpetajad. Läbi viidud teavituskampaania "Pese käed"</t>
  </si>
  <si>
    <t>1.3.5.</t>
  </si>
  <si>
    <t xml:space="preserve">Narkomaania valdkonnas hindamise, seire ja teadusuuringute läbiviimine 
</t>
  </si>
  <si>
    <t xml:space="preserve">HIV nakkuse, kaasuvate infektsioonide ja riskikäitumise seire ja sekkumiste hindamine
</t>
  </si>
  <si>
    <t>Õpilastele on tagatud toetav süsteem nõustamiskeskuste, huvikoolide teenusteja noorte tervisekasvatusliku koolituste kaudu</t>
  </si>
  <si>
    <t>Teenus on kättesaadav kõigile õpilastele, sh erivajadustega õpilaste koolis</t>
  </si>
  <si>
    <t>3.3.3.</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</si>
</sst>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quot;kr&quot;_-;\-* #,##0.00\ &quot;kr&quot;_-;_-* &quot;-&quot;??\ &quot;kr&quot;_-;_-@_-"/>
    <numFmt numFmtId="165" formatCode="#,##0.0_ ;[Red]\-#,##0.0\ "/>
    <numFmt numFmtId="166" formatCode="#,##0.0"/>
    <numFmt numFmtId="167" formatCode="0.0%"/>
    <numFmt numFmtId="168" formatCode="&quot;Jah&quot;;&quot;Jah&quot;;&quot;Ei&quot;"/>
    <numFmt numFmtId="169" formatCode="&quot;Tõene&quot;;&quot;Tõene&quot;;&quot;Väär&quot;"/>
    <numFmt numFmtId="170" formatCode="&quot;Sees&quot;;&quot;Sees&quot;;&quot;Väljas&quot;"/>
    <numFmt numFmtId="171" formatCode="[$€-2]\ #,##0.00_);[Red]\([$€-2]\ #,##0.00\)"/>
    <numFmt numFmtId="172" formatCode="0.000%"/>
    <numFmt numFmtId="173" formatCode="0.0"/>
    <numFmt numFmtId="174" formatCode="[$-425]d\.\ mmmm\ yyyy&quot;. a.&quot;"/>
  </numFmts>
  <fonts count="89">
    <font>
      <sz val="11"/>
      <color theme="1"/>
      <name val="Calibri"/>
      <family val="2"/>
    </font>
    <font>
      <sz val="11"/>
      <color indexed="8"/>
      <name val="Calibri"/>
      <family val="2"/>
    </font>
    <font>
      <sz val="10"/>
      <color indexed="10"/>
      <name val="Calibri"/>
      <family val="2"/>
    </font>
    <font>
      <sz val="10"/>
      <color indexed="8"/>
      <name val="Calibri"/>
      <family val="2"/>
    </font>
    <font>
      <b/>
      <sz val="10"/>
      <color indexed="8"/>
      <name val="Arial"/>
      <family val="2"/>
    </font>
    <font>
      <b/>
      <sz val="10"/>
      <color indexed="8"/>
      <name val="Calibri"/>
      <family val="2"/>
    </font>
    <font>
      <b/>
      <sz val="10"/>
      <color indexed="10"/>
      <name val="Calibri"/>
      <family val="2"/>
    </font>
    <font>
      <b/>
      <sz val="9"/>
      <name val="Tahoma"/>
      <family val="2"/>
    </font>
    <font>
      <sz val="9"/>
      <name val="Tahoma"/>
      <family val="2"/>
    </font>
    <font>
      <sz val="10"/>
      <color indexed="8"/>
      <name val="Arial"/>
      <family val="2"/>
    </font>
    <font>
      <b/>
      <sz val="9"/>
      <color indexed="8"/>
      <name val="Arial"/>
      <family val="2"/>
    </font>
    <font>
      <i/>
      <sz val="10"/>
      <color indexed="8"/>
      <name val="Calibri"/>
      <family val="2"/>
    </font>
    <font>
      <b/>
      <i/>
      <sz val="10"/>
      <color indexed="8"/>
      <name val="Calibri"/>
      <family val="2"/>
    </font>
    <font>
      <b/>
      <sz val="10"/>
      <name val="Arial"/>
      <family val="2"/>
    </font>
    <font>
      <i/>
      <sz val="10"/>
      <color indexed="8"/>
      <name val="Arial"/>
      <family val="2"/>
    </font>
    <font>
      <sz val="10"/>
      <name val="Arial"/>
      <family val="2"/>
    </font>
    <font>
      <b/>
      <sz val="10"/>
      <color indexed="10"/>
      <name val="Arial"/>
      <family val="2"/>
    </font>
    <font>
      <i/>
      <sz val="9"/>
      <color indexed="8"/>
      <name val="Arial"/>
      <family val="2"/>
    </font>
    <font>
      <b/>
      <sz val="9"/>
      <name val="Arial"/>
      <family val="2"/>
    </font>
    <font>
      <b/>
      <sz val="9"/>
      <color indexed="10"/>
      <name val="Arial"/>
      <family val="2"/>
    </font>
    <font>
      <b/>
      <sz val="11"/>
      <color indexed="8"/>
      <name val="Arial"/>
      <family val="2"/>
    </font>
    <font>
      <sz val="9"/>
      <color indexed="8"/>
      <name val="Arial"/>
      <family val="2"/>
    </font>
    <font>
      <sz val="11"/>
      <color indexed="8"/>
      <name val="Arial"/>
      <family val="2"/>
    </font>
    <font>
      <sz val="12"/>
      <color indexed="8"/>
      <name val="Arial"/>
      <family val="2"/>
    </font>
    <font>
      <b/>
      <sz val="12"/>
      <color indexed="8"/>
      <name val="Arial"/>
      <family val="2"/>
    </font>
    <font>
      <b/>
      <sz val="14"/>
      <color indexed="8"/>
      <name val="Arial"/>
      <family val="2"/>
    </font>
    <font>
      <sz val="11"/>
      <name val="Arial"/>
      <family val="2"/>
    </font>
    <font>
      <sz val="10"/>
      <color indexed="10"/>
      <name val="Arial"/>
      <family val="2"/>
    </font>
    <font>
      <sz val="9"/>
      <name val="Arial"/>
      <family val="2"/>
    </font>
    <font>
      <i/>
      <sz val="9"/>
      <name val="Arial"/>
      <family val="2"/>
    </font>
    <font>
      <sz val="9"/>
      <color indexed="8"/>
      <name val="Calibri"/>
      <family val="2"/>
    </font>
    <font>
      <b/>
      <sz val="11"/>
      <name val="Arial"/>
      <family val="2"/>
    </font>
    <font>
      <sz val="8"/>
      <name val="Calibri"/>
      <family val="2"/>
    </font>
    <font>
      <sz val="9"/>
      <color indexed="10"/>
      <name val="Arial"/>
      <family val="2"/>
    </font>
    <font>
      <i/>
      <sz val="10"/>
      <name val="Arial"/>
      <family val="2"/>
    </font>
    <font>
      <b/>
      <sz val="8"/>
      <name val="Tahoma"/>
      <family val="2"/>
    </font>
    <font>
      <sz val="8"/>
      <name val="Tahoma"/>
      <family val="2"/>
    </font>
    <font>
      <b/>
      <i/>
      <sz val="9"/>
      <color indexed="8"/>
      <name val="Arial"/>
      <family val="2"/>
    </font>
    <font>
      <b/>
      <sz val="10"/>
      <color indexed="31"/>
      <name val="Arial"/>
      <family val="2"/>
    </font>
    <font>
      <b/>
      <i/>
      <sz val="10"/>
      <color indexed="31"/>
      <name val="Arial"/>
      <family val="2"/>
    </font>
    <font>
      <i/>
      <sz val="10"/>
      <color indexed="31"/>
      <name val="Arial"/>
      <family val="2"/>
    </font>
    <font>
      <sz val="9"/>
      <color indexed="63"/>
      <name val="Arial"/>
      <family val="2"/>
    </font>
    <font>
      <sz val="14"/>
      <color indexed="8"/>
      <name val="Arial"/>
      <family val="2"/>
    </font>
    <font>
      <sz val="18"/>
      <color indexed="8"/>
      <name val="Arial"/>
      <family val="2"/>
    </font>
    <font>
      <b/>
      <sz val="18"/>
      <color indexed="8"/>
      <name val="Arial"/>
      <family val="2"/>
    </font>
    <font>
      <sz val="11"/>
      <color indexed="9"/>
      <name val="Calibri"/>
      <family val="2"/>
    </font>
    <font>
      <b/>
      <sz val="11"/>
      <color indexed="52"/>
      <name val="Calibri"/>
      <family val="2"/>
    </font>
    <font>
      <sz val="11"/>
      <color indexed="20"/>
      <name val="Calibri"/>
      <family val="2"/>
    </font>
    <font>
      <sz val="11"/>
      <color indexed="17"/>
      <name val="Calibri"/>
      <family val="2"/>
    </font>
    <font>
      <sz val="11"/>
      <color indexed="10"/>
      <name val="Calibri"/>
      <family val="2"/>
    </font>
    <font>
      <u val="single"/>
      <sz val="11"/>
      <color indexed="12"/>
      <name val="Calibri"/>
      <family val="2"/>
    </font>
    <font>
      <b/>
      <sz val="11"/>
      <color indexed="8"/>
      <name val="Calibri"/>
      <family val="2"/>
    </font>
    <font>
      <b/>
      <sz val="11"/>
      <color indexed="9"/>
      <name val="Calibri"/>
      <family val="2"/>
    </font>
    <font>
      <u val="single"/>
      <sz val="11"/>
      <color indexed="20"/>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sz val="11"/>
      <color indexed="62"/>
      <name val="Calibri"/>
      <family val="2"/>
    </font>
    <font>
      <b/>
      <sz val="11"/>
      <color indexed="63"/>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sz val="9"/>
      <color theme="1"/>
      <name val="Calibri"/>
      <family val="2"/>
    </font>
    <font>
      <sz val="10"/>
      <color theme="1"/>
      <name val="Arial"/>
      <family val="2"/>
    </font>
    <font>
      <sz val="10"/>
      <color theme="1"/>
      <name val="Calibri"/>
      <family val="2"/>
    </font>
    <font>
      <b/>
      <sz val="14"/>
      <color theme="1"/>
      <name val="Arial"/>
      <family val="2"/>
    </font>
    <font>
      <b/>
      <sz val="14"/>
      <color rgb="FF000000"/>
      <name val="Arial"/>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4"/>
        <bgColor indexed="64"/>
      </patternFill>
    </fill>
    <fill>
      <patternFill patternType="solid">
        <fgColor indexed="9"/>
        <bgColor indexed="64"/>
      </patternFill>
    </fill>
    <fill>
      <patternFill patternType="solid">
        <fgColor indexed="31"/>
        <bgColor indexed="64"/>
      </patternFill>
    </fill>
    <fill>
      <patternFill patternType="solid">
        <fgColor indexed="51"/>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CCCCFF"/>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medium"/>
      <right style="thin"/>
      <top style="medium"/>
      <bottom style="medium"/>
    </border>
    <border>
      <left style="thin"/>
      <right style="thin"/>
      <top style="medium"/>
      <bottom style="medium"/>
    </border>
    <border>
      <left style="thin"/>
      <right style="thin"/>
      <top/>
      <bottom style="thin"/>
    </border>
    <border>
      <left/>
      <right/>
      <top/>
      <bottom style="thin"/>
    </border>
    <border>
      <left/>
      <right style="thin"/>
      <top style="thin"/>
      <bottom/>
    </border>
    <border>
      <left/>
      <right style="thin"/>
      <top style="thin"/>
      <bottom style="thin"/>
    </border>
    <border>
      <left style="thin"/>
      <right style="thin"/>
      <top/>
      <bottom/>
    </border>
    <border>
      <left style="thin"/>
      <right/>
      <top style="thin"/>
      <bottom style="thin"/>
    </border>
    <border>
      <left style="thin"/>
      <right/>
      <top/>
      <bottom style="thin"/>
    </border>
    <border>
      <left/>
      <right/>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top style="thin"/>
      <bottom/>
    </border>
    <border>
      <left style="thin"/>
      <right/>
      <top/>
      <bottom/>
    </border>
    <border>
      <left/>
      <right style="thin"/>
      <top/>
      <bottom/>
    </border>
    <border>
      <left/>
      <right style="thin"/>
      <top/>
      <bottom style="thin"/>
    </border>
    <border>
      <left style="medium"/>
      <right style="medium"/>
      <top>
        <color indexed="63"/>
      </top>
      <bottom>
        <color indexed="63"/>
      </bottom>
    </border>
    <border>
      <left>
        <color indexed="63"/>
      </left>
      <right style="medium"/>
      <top>
        <color indexed="63"/>
      </top>
      <bottom>
        <color indexed="63"/>
      </bottom>
    </border>
    <border>
      <left/>
      <right/>
      <top style="thin"/>
      <bottom/>
    </border>
  </borders>
  <cellStyleXfs count="7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2" fontId="1"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30" borderId="1"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6" fillId="0" borderId="6" applyNumberFormat="0" applyFill="0" applyAlignment="0" applyProtection="0"/>
    <xf numFmtId="0" fontId="77"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 fillId="32" borderId="7" applyNumberFormat="0" applyFont="0" applyAlignment="0" applyProtection="0"/>
    <xf numFmtId="0" fontId="78" fillId="27"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164" fontId="1" fillId="0" borderId="0" applyFont="0" applyFill="0" applyBorder="0" applyAlignment="0" applyProtection="0"/>
    <xf numFmtId="0" fontId="81" fillId="0" borderId="0" applyNumberFormat="0" applyFill="0" applyBorder="0" applyAlignment="0" applyProtection="0"/>
  </cellStyleXfs>
  <cellXfs count="768">
    <xf numFmtId="0" fontId="0" fillId="0" borderId="0" xfId="0" applyFont="1" applyAlignment="1">
      <alignment/>
    </xf>
    <xf numFmtId="0" fontId="2" fillId="0" borderId="0" xfId="0" applyFont="1" applyAlignment="1">
      <alignment/>
    </xf>
    <xf numFmtId="0" fontId="3" fillId="0" borderId="0" xfId="0" applyFont="1" applyAlignment="1">
      <alignment/>
    </xf>
    <xf numFmtId="0" fontId="5" fillId="33" borderId="10" xfId="0" applyFont="1" applyFill="1" applyBorder="1" applyAlignment="1">
      <alignment horizontal="center"/>
    </xf>
    <xf numFmtId="0" fontId="6" fillId="0" borderId="0" xfId="0" applyFont="1" applyAlignment="1">
      <alignment/>
    </xf>
    <xf numFmtId="0" fontId="4"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0" fontId="3" fillId="0" borderId="10" xfId="0" applyFont="1" applyFill="1" applyBorder="1" applyAlignment="1">
      <alignment horizontal="right"/>
    </xf>
    <xf numFmtId="3" fontId="5" fillId="0" borderId="10" xfId="0" applyNumberFormat="1" applyFont="1" applyFill="1" applyBorder="1" applyAlignment="1">
      <alignment horizontal="right"/>
    </xf>
    <xf numFmtId="0" fontId="5" fillId="0" borderId="10" xfId="0" applyFont="1" applyFill="1" applyBorder="1" applyAlignment="1">
      <alignment horizontal="left" wrapText="1"/>
    </xf>
    <xf numFmtId="3" fontId="3" fillId="0" borderId="10" xfId="0" applyNumberFormat="1" applyFont="1" applyFill="1" applyBorder="1" applyAlignment="1">
      <alignment horizontal="right"/>
    </xf>
    <xf numFmtId="0" fontId="3" fillId="0" borderId="10" xfId="0" applyFont="1" applyFill="1" applyBorder="1" applyAlignment="1">
      <alignment horizontal="left" vertical="top" wrapText="1" indent="1"/>
    </xf>
    <xf numFmtId="9" fontId="3" fillId="0" borderId="10" xfId="67" applyFont="1" applyFill="1" applyBorder="1" applyAlignment="1">
      <alignment horizontal="right"/>
    </xf>
    <xf numFmtId="0" fontId="10" fillId="34" borderId="10" xfId="0" applyFont="1" applyFill="1" applyBorder="1" applyAlignment="1">
      <alignment horizontal="left" vertical="top" wrapText="1"/>
    </xf>
    <xf numFmtId="0" fontId="0" fillId="0" borderId="10" xfId="0" applyBorder="1" applyAlignment="1">
      <alignment/>
    </xf>
    <xf numFmtId="0" fontId="0" fillId="34" borderId="10" xfId="0" applyFill="1" applyBorder="1" applyAlignment="1">
      <alignment/>
    </xf>
    <xf numFmtId="0" fontId="11" fillId="0" borderId="10" xfId="0" applyFont="1" applyFill="1" applyBorder="1" applyAlignment="1">
      <alignment horizontal="left" indent="2"/>
    </xf>
    <xf numFmtId="0" fontId="3" fillId="0" borderId="11" xfId="0" applyFont="1" applyFill="1" applyBorder="1" applyAlignment="1">
      <alignment horizontal="left" vertical="top" wrapText="1" indent="1"/>
    </xf>
    <xf numFmtId="0" fontId="3" fillId="0" borderId="11" xfId="44" applyNumberFormat="1" applyFont="1" applyFill="1" applyBorder="1" applyAlignment="1">
      <alignment horizontal="right"/>
    </xf>
    <xf numFmtId="3" fontId="5" fillId="0" borderId="11" xfId="0" applyNumberFormat="1" applyFont="1" applyFill="1" applyBorder="1" applyAlignment="1">
      <alignment horizontal="right"/>
    </xf>
    <xf numFmtId="0" fontId="5" fillId="0" borderId="12" xfId="0" applyFont="1" applyFill="1" applyBorder="1" applyAlignment="1">
      <alignment horizontal="left" vertical="top" wrapText="1" indent="1"/>
    </xf>
    <xf numFmtId="0" fontId="5" fillId="0" borderId="13" xfId="0" applyFont="1" applyFill="1" applyBorder="1" applyAlignment="1">
      <alignment horizontal="right"/>
    </xf>
    <xf numFmtId="3" fontId="5" fillId="0" borderId="13" xfId="0" applyNumberFormat="1" applyFont="1" applyFill="1" applyBorder="1" applyAlignment="1">
      <alignment horizontal="right"/>
    </xf>
    <xf numFmtId="0" fontId="4" fillId="34" borderId="10" xfId="0" applyFont="1" applyFill="1" applyBorder="1" applyAlignment="1">
      <alignment horizontal="center" wrapText="1"/>
    </xf>
    <xf numFmtId="0" fontId="4" fillId="34" borderId="10" xfId="0" applyFont="1" applyFill="1" applyBorder="1" applyAlignment="1">
      <alignment wrapText="1"/>
    </xf>
    <xf numFmtId="3" fontId="4" fillId="34" borderId="10" xfId="0" applyNumberFormat="1" applyFont="1" applyFill="1" applyBorder="1" applyAlignment="1">
      <alignment wrapText="1"/>
    </xf>
    <xf numFmtId="0" fontId="16" fillId="34" borderId="10" xfId="0" applyFont="1" applyFill="1" applyBorder="1" applyAlignment="1">
      <alignment horizontal="left" vertical="top" wrapText="1"/>
    </xf>
    <xf numFmtId="0" fontId="9" fillId="34" borderId="10" xfId="0" applyFont="1" applyFill="1" applyBorder="1" applyAlignment="1">
      <alignment horizontal="center" wrapText="1"/>
    </xf>
    <xf numFmtId="0" fontId="9" fillId="0" borderId="10" xfId="0" applyFont="1" applyBorder="1" applyAlignment="1">
      <alignment/>
    </xf>
    <xf numFmtId="0" fontId="4" fillId="34" borderId="10" xfId="0" applyFont="1" applyFill="1" applyBorder="1" applyAlignment="1">
      <alignment horizontal="left" vertical="top" wrapText="1"/>
    </xf>
    <xf numFmtId="0" fontId="9" fillId="35" borderId="10" xfId="0" applyFont="1" applyFill="1" applyBorder="1" applyAlignment="1">
      <alignment/>
    </xf>
    <xf numFmtId="0" fontId="9" fillId="35" borderId="10" xfId="0" applyFont="1" applyFill="1" applyBorder="1" applyAlignment="1">
      <alignment horizontal="left" indent="2"/>
    </xf>
    <xf numFmtId="0" fontId="20" fillId="34" borderId="10" xfId="0" applyFont="1" applyFill="1" applyBorder="1" applyAlignment="1">
      <alignment horizontal="left" wrapText="1"/>
    </xf>
    <xf numFmtId="0" fontId="10" fillId="34" borderId="10" xfId="0" applyFont="1" applyFill="1" applyBorder="1" applyAlignment="1">
      <alignment horizontal="center" wrapText="1"/>
    </xf>
    <xf numFmtId="0" fontId="10" fillId="34" borderId="10" xfId="0" applyFont="1" applyFill="1" applyBorder="1" applyAlignment="1">
      <alignment wrapText="1"/>
    </xf>
    <xf numFmtId="3" fontId="10" fillId="34" borderId="10" xfId="0" applyNumberFormat="1" applyFont="1" applyFill="1" applyBorder="1" applyAlignment="1">
      <alignment horizontal="center"/>
    </xf>
    <xf numFmtId="3" fontId="10" fillId="34" borderId="10" xfId="0" applyNumberFormat="1" applyFont="1" applyFill="1" applyBorder="1" applyAlignment="1">
      <alignment wrapText="1"/>
    </xf>
    <xf numFmtId="0" fontId="10" fillId="34" borderId="10" xfId="0" applyFont="1" applyFill="1" applyBorder="1" applyAlignment="1">
      <alignment horizontal="left" vertical="top" wrapText="1"/>
    </xf>
    <xf numFmtId="0" fontId="19" fillId="34" borderId="10" xfId="0" applyFont="1" applyFill="1" applyBorder="1" applyAlignment="1">
      <alignment horizontal="left" vertical="top" wrapText="1"/>
    </xf>
    <xf numFmtId="0" fontId="21" fillId="34" borderId="10" xfId="0" applyFont="1" applyFill="1" applyBorder="1" applyAlignment="1">
      <alignment horizontal="center" wrapText="1"/>
    </xf>
    <xf numFmtId="3" fontId="10" fillId="34" borderId="10" xfId="0" applyNumberFormat="1" applyFont="1" applyFill="1" applyBorder="1" applyAlignment="1">
      <alignment/>
    </xf>
    <xf numFmtId="0" fontId="4" fillId="36" borderId="10" xfId="0" applyFont="1" applyFill="1" applyBorder="1" applyAlignment="1">
      <alignment horizontal="left" vertical="top" wrapText="1"/>
    </xf>
    <xf numFmtId="0" fontId="4" fillId="36" borderId="10" xfId="0" applyFont="1" applyFill="1" applyBorder="1" applyAlignment="1">
      <alignment horizontal="center" wrapText="1"/>
    </xf>
    <xf numFmtId="0" fontId="9" fillId="36" borderId="10" xfId="0" applyFont="1" applyFill="1" applyBorder="1" applyAlignment="1">
      <alignment horizontal="center" wrapText="1"/>
    </xf>
    <xf numFmtId="0" fontId="4" fillId="36" borderId="10" xfId="0" applyFont="1" applyFill="1" applyBorder="1" applyAlignment="1">
      <alignment wrapText="1"/>
    </xf>
    <xf numFmtId="0" fontId="21" fillId="0" borderId="10" xfId="0" applyFont="1" applyBorder="1" applyAlignment="1">
      <alignment horizontal="left" vertical="top" wrapText="1"/>
    </xf>
    <xf numFmtId="0" fontId="18" fillId="37" borderId="10" xfId="0" applyFont="1" applyFill="1" applyBorder="1" applyAlignment="1">
      <alignment horizontal="center" wrapText="1"/>
    </xf>
    <xf numFmtId="0" fontId="10" fillId="37" borderId="10" xfId="0" applyFont="1" applyFill="1" applyBorder="1" applyAlignment="1">
      <alignment horizontal="center"/>
    </xf>
    <xf numFmtId="0" fontId="13" fillId="37" borderId="10" xfId="0" applyFont="1" applyFill="1" applyBorder="1" applyAlignment="1">
      <alignment horizontal="center" wrapText="1"/>
    </xf>
    <xf numFmtId="0" fontId="4" fillId="37" borderId="10" xfId="0" applyFont="1" applyFill="1" applyBorder="1" applyAlignment="1">
      <alignment horizontal="center" wrapText="1"/>
    </xf>
    <xf numFmtId="0" fontId="4" fillId="37" borderId="10" xfId="0" applyFont="1" applyFill="1" applyBorder="1" applyAlignment="1">
      <alignment horizontal="center"/>
    </xf>
    <xf numFmtId="0" fontId="4" fillId="37" borderId="10" xfId="0" applyFont="1" applyFill="1" applyBorder="1" applyAlignment="1">
      <alignment wrapText="1"/>
    </xf>
    <xf numFmtId="0" fontId="13" fillId="37" borderId="10" xfId="0" applyFont="1" applyFill="1" applyBorder="1" applyAlignment="1">
      <alignment wrapText="1"/>
    </xf>
    <xf numFmtId="0" fontId="4" fillId="37" borderId="10" xfId="0" applyFont="1" applyFill="1" applyBorder="1" applyAlignment="1">
      <alignment horizontal="center"/>
    </xf>
    <xf numFmtId="0" fontId="4" fillId="36" borderId="10" xfId="0" applyFont="1" applyFill="1" applyBorder="1" applyAlignment="1">
      <alignment horizontal="left" vertical="top" wrapText="1"/>
    </xf>
    <xf numFmtId="0" fontId="14" fillId="36" borderId="10" xfId="0" applyFont="1" applyFill="1" applyBorder="1" applyAlignment="1">
      <alignment horizontal="left" indent="2"/>
    </xf>
    <xf numFmtId="0" fontId="17" fillId="36" borderId="10" xfId="0" applyFont="1" applyFill="1" applyBorder="1" applyAlignment="1">
      <alignment wrapText="1"/>
    </xf>
    <xf numFmtId="0" fontId="4" fillId="36" borderId="10" xfId="0" applyFont="1" applyFill="1" applyBorder="1" applyAlignment="1">
      <alignment horizontal="center" wrapText="1"/>
    </xf>
    <xf numFmtId="0" fontId="9" fillId="36" borderId="10" xfId="0" applyFont="1" applyFill="1" applyBorder="1" applyAlignment="1">
      <alignment horizontal="center" wrapText="1"/>
    </xf>
    <xf numFmtId="0" fontId="4" fillId="36" borderId="10" xfId="0" applyFont="1" applyFill="1" applyBorder="1" applyAlignment="1">
      <alignment wrapText="1"/>
    </xf>
    <xf numFmtId="0" fontId="22" fillId="0" borderId="0" xfId="0" applyFont="1" applyAlignment="1">
      <alignment/>
    </xf>
    <xf numFmtId="0" fontId="18" fillId="37" borderId="10" xfId="0" applyFont="1" applyFill="1" applyBorder="1" applyAlignment="1">
      <alignment wrapText="1"/>
    </xf>
    <xf numFmtId="0" fontId="22" fillId="34" borderId="10" xfId="0" applyFont="1" applyFill="1" applyBorder="1" applyAlignment="1">
      <alignment/>
    </xf>
    <xf numFmtId="0" fontId="14" fillId="36" borderId="10" xfId="0" applyFont="1" applyFill="1" applyBorder="1" applyAlignment="1">
      <alignment horizontal="left" indent="2"/>
    </xf>
    <xf numFmtId="0" fontId="22" fillId="0" borderId="10" xfId="0" applyFont="1" applyBorder="1" applyAlignment="1">
      <alignment/>
    </xf>
    <xf numFmtId="0" fontId="25" fillId="0" borderId="0" xfId="0" applyFont="1" applyAlignment="1">
      <alignment/>
    </xf>
    <xf numFmtId="0" fontId="24" fillId="0" borderId="0" xfId="0" applyFont="1" applyAlignment="1">
      <alignment/>
    </xf>
    <xf numFmtId="0" fontId="23" fillId="0" borderId="0" xfId="0" applyFont="1" applyAlignment="1">
      <alignment/>
    </xf>
    <xf numFmtId="0" fontId="11" fillId="36" borderId="10" xfId="0" applyFont="1" applyFill="1" applyBorder="1" applyAlignment="1">
      <alignment horizontal="left" indent="2"/>
    </xf>
    <xf numFmtId="0" fontId="14" fillId="36" borderId="10" xfId="0" applyFont="1" applyFill="1" applyBorder="1" applyAlignment="1">
      <alignment horizontal="left" wrapText="1" indent="2"/>
    </xf>
    <xf numFmtId="0" fontId="9" fillId="36" borderId="10" xfId="0" applyFont="1" applyFill="1" applyBorder="1" applyAlignment="1">
      <alignment horizontal="left" indent="2"/>
    </xf>
    <xf numFmtId="0" fontId="24" fillId="34" borderId="10" xfId="0" applyFont="1" applyFill="1" applyBorder="1" applyAlignment="1">
      <alignment horizontal="left" wrapText="1"/>
    </xf>
    <xf numFmtId="0" fontId="24" fillId="0" borderId="0" xfId="0" applyFont="1" applyAlignment="1">
      <alignment/>
    </xf>
    <xf numFmtId="0" fontId="15" fillId="38" borderId="10" xfId="60" applyFont="1" applyFill="1" applyBorder="1" applyAlignment="1">
      <alignment horizontal="center" vertical="top" wrapText="1"/>
      <protection/>
    </xf>
    <xf numFmtId="0" fontId="15" fillId="0" borderId="10" xfId="0" applyFont="1" applyBorder="1" applyAlignment="1">
      <alignment horizontal="center" wrapText="1"/>
    </xf>
    <xf numFmtId="0" fontId="28" fillId="35" borderId="10" xfId="60" applyFont="1" applyFill="1" applyBorder="1" applyAlignment="1">
      <alignment horizontal="left" vertical="top" wrapText="1"/>
      <protection/>
    </xf>
    <xf numFmtId="0" fontId="21" fillId="0" borderId="10" xfId="0" applyFont="1" applyBorder="1" applyAlignment="1">
      <alignment wrapText="1"/>
    </xf>
    <xf numFmtId="0" fontId="10" fillId="36" borderId="10" xfId="0" applyFont="1" applyFill="1" applyBorder="1" applyAlignment="1">
      <alignment horizontal="left" vertical="top" wrapText="1"/>
    </xf>
    <xf numFmtId="0" fontId="17" fillId="36" borderId="10" xfId="0" applyFont="1" applyFill="1" applyBorder="1" applyAlignment="1">
      <alignment horizontal="left" indent="2"/>
    </xf>
    <xf numFmtId="0" fontId="10" fillId="36" borderId="10" xfId="0" applyFont="1" applyFill="1" applyBorder="1" applyAlignment="1">
      <alignment horizontal="center" wrapText="1"/>
    </xf>
    <xf numFmtId="0" fontId="21" fillId="36" borderId="10" xfId="0" applyFont="1" applyFill="1" applyBorder="1" applyAlignment="1">
      <alignment horizontal="center" wrapText="1"/>
    </xf>
    <xf numFmtId="0" fontId="10" fillId="35" borderId="10" xfId="0" applyFont="1" applyFill="1" applyBorder="1" applyAlignment="1">
      <alignment horizontal="left" vertical="top" wrapText="1"/>
    </xf>
    <xf numFmtId="0" fontId="22" fillId="0" borderId="10" xfId="0" applyFont="1" applyBorder="1" applyAlignment="1">
      <alignment/>
    </xf>
    <xf numFmtId="0" fontId="26" fillId="35" borderId="10" xfId="0" applyFont="1" applyFill="1" applyBorder="1" applyAlignment="1">
      <alignment vertical="top" wrapText="1"/>
    </xf>
    <xf numFmtId="0" fontId="9" fillId="35" borderId="11" xfId="0" applyFont="1" applyFill="1" applyBorder="1" applyAlignment="1">
      <alignment/>
    </xf>
    <xf numFmtId="0" fontId="14" fillId="36" borderId="10" xfId="0" applyFont="1" applyFill="1" applyBorder="1" applyAlignment="1">
      <alignment horizontal="left" wrapText="1"/>
    </xf>
    <xf numFmtId="0" fontId="0" fillId="0" borderId="0" xfId="0" applyAlignment="1">
      <alignment wrapText="1"/>
    </xf>
    <xf numFmtId="0" fontId="22" fillId="0" borderId="10" xfId="0" applyFont="1" applyBorder="1" applyAlignment="1">
      <alignment vertical="top"/>
    </xf>
    <xf numFmtId="0" fontId="9" fillId="35" borderId="10" xfId="0" applyFont="1" applyFill="1" applyBorder="1" applyAlignment="1">
      <alignment horizontal="left" vertical="top"/>
    </xf>
    <xf numFmtId="0" fontId="15" fillId="35" borderId="10" xfId="0" applyFont="1" applyFill="1" applyBorder="1" applyAlignment="1">
      <alignment horizontal="left" vertical="top"/>
    </xf>
    <xf numFmtId="0" fontId="28" fillId="35" borderId="10" xfId="0" applyFont="1" applyFill="1" applyBorder="1" applyAlignment="1">
      <alignment horizontal="left" vertical="top"/>
    </xf>
    <xf numFmtId="0" fontId="28" fillId="35" borderId="10" xfId="0" applyFont="1" applyFill="1" applyBorder="1" applyAlignment="1" quotePrefix="1">
      <alignment horizontal="left" vertical="top"/>
    </xf>
    <xf numFmtId="0" fontId="22" fillId="35" borderId="10" xfId="0" applyFont="1" applyFill="1" applyBorder="1" applyAlignment="1">
      <alignment vertical="top"/>
    </xf>
    <xf numFmtId="0" fontId="28" fillId="0" borderId="10" xfId="0" applyFont="1" applyFill="1" applyBorder="1" applyAlignment="1">
      <alignment horizontal="left" vertical="top" wrapText="1"/>
    </xf>
    <xf numFmtId="0" fontId="28" fillId="0" borderId="10" xfId="0" applyFont="1" applyBorder="1" applyAlignment="1">
      <alignment horizontal="left" vertical="top" wrapText="1"/>
    </xf>
    <xf numFmtId="0" fontId="21" fillId="35" borderId="10" xfId="0" applyFont="1" applyFill="1" applyBorder="1" applyAlignment="1">
      <alignment horizontal="left" vertical="top" wrapText="1"/>
    </xf>
    <xf numFmtId="0" fontId="21" fillId="0" borderId="10" xfId="0" applyFont="1" applyBorder="1" applyAlignment="1">
      <alignment horizontal="left" vertical="top"/>
    </xf>
    <xf numFmtId="0" fontId="21" fillId="0" borderId="10" xfId="0" applyFont="1" applyBorder="1" applyAlignment="1" quotePrefix="1">
      <alignment horizontal="left" vertical="top" wrapText="1"/>
    </xf>
    <xf numFmtId="0" fontId="22" fillId="0" borderId="10" xfId="0" applyFont="1" applyBorder="1" applyAlignment="1">
      <alignment horizontal="left" vertical="top"/>
    </xf>
    <xf numFmtId="3" fontId="21" fillId="0" borderId="10" xfId="0" applyNumberFormat="1" applyFont="1" applyBorder="1" applyAlignment="1">
      <alignment horizontal="left" vertical="top"/>
    </xf>
    <xf numFmtId="0" fontId="21" fillId="0" borderId="10" xfId="0" applyFont="1" applyBorder="1" applyAlignment="1" quotePrefix="1">
      <alignment horizontal="left" vertical="top"/>
    </xf>
    <xf numFmtId="0" fontId="21" fillId="0" borderId="10" xfId="0" applyFont="1" applyBorder="1" applyAlignment="1">
      <alignment horizontal="left" vertical="top"/>
    </xf>
    <xf numFmtId="0" fontId="22" fillId="0" borderId="10" xfId="0" applyFont="1" applyBorder="1" applyAlignment="1">
      <alignment horizontal="left" vertical="top"/>
    </xf>
    <xf numFmtId="14" fontId="21" fillId="0" borderId="10" xfId="0" applyNumberFormat="1" applyFont="1" applyBorder="1" applyAlignment="1">
      <alignment horizontal="left" vertical="top"/>
    </xf>
    <xf numFmtId="3" fontId="28" fillId="0" borderId="14" xfId="0" applyNumberFormat="1" applyFont="1" applyFill="1" applyBorder="1" applyAlignment="1">
      <alignment horizontal="left" vertical="top"/>
    </xf>
    <xf numFmtId="3" fontId="28" fillId="0" borderId="15" xfId="0" applyNumberFormat="1" applyFont="1" applyFill="1" applyBorder="1" applyAlignment="1">
      <alignment horizontal="left" vertical="top"/>
    </xf>
    <xf numFmtId="0" fontId="9" fillId="0" borderId="10" xfId="0" applyFont="1" applyBorder="1" applyAlignment="1">
      <alignment horizontal="left" vertical="top"/>
    </xf>
    <xf numFmtId="0" fontId="9" fillId="0" borderId="10" xfId="0" applyFont="1" applyBorder="1" applyAlignment="1">
      <alignment horizontal="left" vertical="top"/>
    </xf>
    <xf numFmtId="0" fontId="27" fillId="0" borderId="10" xfId="0" applyFont="1" applyBorder="1" applyAlignment="1">
      <alignment horizontal="left" vertical="top"/>
    </xf>
    <xf numFmtId="164" fontId="21" fillId="0" borderId="10" xfId="44" applyFont="1" applyBorder="1" applyAlignment="1">
      <alignment horizontal="left" vertical="top"/>
    </xf>
    <xf numFmtId="0" fontId="28" fillId="0" borderId="10" xfId="0" applyFont="1" applyFill="1" applyBorder="1" applyAlignment="1">
      <alignment horizontal="left" vertical="top"/>
    </xf>
    <xf numFmtId="0" fontId="28" fillId="0" borderId="10" xfId="0" applyFont="1" applyBorder="1" applyAlignment="1">
      <alignment horizontal="left" vertical="top"/>
    </xf>
    <xf numFmtId="3" fontId="28" fillId="0" borderId="10" xfId="0" applyNumberFormat="1" applyFont="1" applyBorder="1" applyAlignment="1">
      <alignment horizontal="left" vertical="top"/>
    </xf>
    <xf numFmtId="3" fontId="28" fillId="0" borderId="10" xfId="0" applyNumberFormat="1" applyFont="1" applyFill="1" applyBorder="1" applyAlignment="1">
      <alignment horizontal="left" vertical="top"/>
    </xf>
    <xf numFmtId="0" fontId="28" fillId="0" borderId="11" xfId="0" applyFont="1" applyBorder="1" applyAlignment="1">
      <alignment horizontal="left" vertical="top"/>
    </xf>
    <xf numFmtId="0" fontId="28" fillId="35" borderId="10" xfId="0" applyFont="1" applyFill="1" applyBorder="1" applyAlignment="1">
      <alignment horizontal="left" vertical="top" wrapText="1"/>
    </xf>
    <xf numFmtId="0" fontId="21" fillId="35" borderId="10" xfId="0" applyFont="1" applyFill="1" applyBorder="1" applyAlignment="1">
      <alignment horizontal="left" vertical="top"/>
    </xf>
    <xf numFmtId="0" fontId="21" fillId="35" borderId="10" xfId="0" applyFont="1" applyFill="1" applyBorder="1" applyAlignment="1" quotePrefix="1">
      <alignment horizontal="left" vertical="top"/>
    </xf>
    <xf numFmtId="3" fontId="28" fillId="35" borderId="10" xfId="0" applyNumberFormat="1" applyFont="1" applyFill="1" applyBorder="1" applyAlignment="1">
      <alignment horizontal="left" vertical="top" wrapText="1"/>
    </xf>
    <xf numFmtId="0" fontId="22" fillId="0" borderId="11" xfId="0" applyFont="1" applyBorder="1" applyAlignment="1">
      <alignment horizontal="left" vertical="top"/>
    </xf>
    <xf numFmtId="0" fontId="22" fillId="0" borderId="11" xfId="0" applyFont="1" applyFill="1" applyBorder="1" applyAlignment="1">
      <alignment horizontal="left" vertical="top" wrapText="1"/>
    </xf>
    <xf numFmtId="0" fontId="22" fillId="0" borderId="11" xfId="0" applyFont="1" applyBorder="1" applyAlignment="1">
      <alignment horizontal="left" vertical="top"/>
    </xf>
    <xf numFmtId="0" fontId="22" fillId="0" borderId="11" xfId="0" applyFont="1" applyBorder="1" applyAlignment="1">
      <alignment/>
    </xf>
    <xf numFmtId="0" fontId="22" fillId="0" borderId="0" xfId="0" applyFont="1" applyFill="1" applyBorder="1" applyAlignment="1">
      <alignment horizontal="left" vertical="top" wrapText="1"/>
    </xf>
    <xf numFmtId="0" fontId="22" fillId="0" borderId="0" xfId="0" applyFont="1" applyBorder="1" applyAlignment="1">
      <alignment horizontal="left" vertical="top"/>
    </xf>
    <xf numFmtId="0" fontId="22" fillId="0" borderId="0" xfId="0" applyFont="1" applyBorder="1" applyAlignment="1">
      <alignment/>
    </xf>
    <xf numFmtId="0" fontId="0" fillId="0" borderId="0" xfId="0" applyBorder="1" applyAlignment="1">
      <alignment horizontal="left" vertical="top"/>
    </xf>
    <xf numFmtId="0" fontId="0" fillId="0" borderId="0" xfId="0" applyBorder="1" applyAlignment="1">
      <alignment/>
    </xf>
    <xf numFmtId="3" fontId="10" fillId="0" borderId="10" xfId="0" applyNumberFormat="1" applyFont="1" applyBorder="1" applyAlignment="1">
      <alignment horizontal="left" vertical="top"/>
    </xf>
    <xf numFmtId="0" fontId="22" fillId="0" borderId="10" xfId="0" applyFont="1" applyBorder="1" applyAlignment="1">
      <alignment horizontal="left" vertical="top" wrapText="1"/>
    </xf>
    <xf numFmtId="1" fontId="22" fillId="0" borderId="10" xfId="0" applyNumberFormat="1" applyFont="1" applyBorder="1" applyAlignment="1">
      <alignment/>
    </xf>
    <xf numFmtId="0" fontId="14" fillId="36" borderId="10" xfId="0" applyFont="1" applyFill="1" applyBorder="1" applyAlignment="1">
      <alignment wrapText="1"/>
    </xf>
    <xf numFmtId="0" fontId="17" fillId="34" borderId="10" xfId="0" applyFont="1" applyFill="1" applyBorder="1" applyAlignment="1">
      <alignment horizontal="left" vertical="top" wrapText="1"/>
    </xf>
    <xf numFmtId="1" fontId="14" fillId="36" borderId="10" xfId="0" applyNumberFormat="1" applyFont="1" applyFill="1" applyBorder="1" applyAlignment="1">
      <alignment horizontal="center"/>
    </xf>
    <xf numFmtId="1" fontId="21" fillId="0" borderId="10" xfId="0" applyNumberFormat="1" applyFont="1" applyBorder="1" applyAlignment="1">
      <alignment horizontal="center"/>
    </xf>
    <xf numFmtId="0" fontId="17" fillId="35" borderId="10" xfId="0" applyFont="1" applyFill="1" applyBorder="1" applyAlignment="1">
      <alignment horizontal="left" vertical="top"/>
    </xf>
    <xf numFmtId="0" fontId="21" fillId="0" borderId="14" xfId="0" applyFont="1" applyBorder="1" applyAlignment="1" quotePrefix="1">
      <alignment horizontal="left" vertical="top" wrapText="1"/>
    </xf>
    <xf numFmtId="3" fontId="21" fillId="0" borderId="10" xfId="0" applyNumberFormat="1" applyFont="1" applyBorder="1" applyAlignment="1">
      <alignment horizontal="left" vertical="top" wrapText="1"/>
    </xf>
    <xf numFmtId="0" fontId="28" fillId="35" borderId="11" xfId="0" applyFont="1" applyFill="1" applyBorder="1" applyAlignment="1">
      <alignment horizontal="left" vertical="top"/>
    </xf>
    <xf numFmtId="0" fontId="9" fillId="35" borderId="16" xfId="0" applyFont="1" applyFill="1" applyBorder="1" applyAlignment="1">
      <alignment horizontal="left" indent="2"/>
    </xf>
    <xf numFmtId="0" fontId="0" fillId="35" borderId="0" xfId="0" applyFont="1" applyFill="1" applyAlignment="1">
      <alignment horizontal="left" vertical="top"/>
    </xf>
    <xf numFmtId="0" fontId="21" fillId="0" borderId="10" xfId="0" applyFont="1" applyFill="1" applyBorder="1" applyAlignment="1">
      <alignment horizontal="left" vertical="top" wrapText="1"/>
    </xf>
    <xf numFmtId="0" fontId="22" fillId="0" borderId="11" xfId="0" applyFont="1" applyBorder="1" applyAlignment="1">
      <alignment horizontal="center" vertical="top"/>
    </xf>
    <xf numFmtId="0" fontId="22" fillId="34" borderId="10" xfId="0" applyFont="1" applyFill="1" applyBorder="1" applyAlignment="1">
      <alignment horizontal="left" wrapText="1"/>
    </xf>
    <xf numFmtId="0" fontId="28" fillId="35" borderId="11" xfId="0" applyFont="1" applyFill="1" applyBorder="1" applyAlignment="1">
      <alignment horizontal="left" vertical="top" wrapText="1"/>
    </xf>
    <xf numFmtId="0" fontId="28" fillId="35" borderId="14" xfId="0" applyFont="1" applyFill="1" applyBorder="1" applyAlignment="1">
      <alignment horizontal="left" vertical="top" wrapText="1"/>
    </xf>
    <xf numFmtId="0" fontId="28" fillId="35" borderId="11" xfId="60" applyFont="1" applyFill="1" applyBorder="1" applyAlignment="1">
      <alignment horizontal="left" vertical="top" wrapText="1"/>
      <protection/>
    </xf>
    <xf numFmtId="0" fontId="28" fillId="35" borderId="11" xfId="61" applyFont="1" applyFill="1" applyBorder="1" applyAlignment="1">
      <alignment horizontal="left" vertical="top" wrapText="1"/>
      <protection/>
    </xf>
    <xf numFmtId="0" fontId="28" fillId="35" borderId="10" xfId="61" applyFont="1" applyFill="1" applyBorder="1" applyAlignment="1">
      <alignment horizontal="left" vertical="top" wrapText="1"/>
      <protection/>
    </xf>
    <xf numFmtId="0" fontId="30" fillId="35" borderId="0" xfId="0" applyFont="1" applyFill="1" applyAlignment="1">
      <alignment horizontal="left" vertical="top"/>
    </xf>
    <xf numFmtId="0" fontId="28" fillId="0" borderId="11" xfId="0" applyFont="1" applyBorder="1" applyAlignment="1">
      <alignment horizontal="left" vertical="top" wrapText="1"/>
    </xf>
    <xf numFmtId="0" fontId="28" fillId="35" borderId="10" xfId="0" applyFont="1" applyFill="1" applyBorder="1" applyAlignment="1" quotePrefix="1">
      <alignment horizontal="left" vertical="top" wrapText="1"/>
    </xf>
    <xf numFmtId="3" fontId="10" fillId="0" borderId="10" xfId="0" applyNumberFormat="1" applyFont="1" applyBorder="1" applyAlignment="1">
      <alignment horizontal="left" vertical="top" wrapText="1"/>
    </xf>
    <xf numFmtId="0" fontId="28" fillId="0" borderId="17" xfId="0" applyFont="1" applyBorder="1" applyAlignment="1">
      <alignment horizontal="left" vertical="top"/>
    </xf>
    <xf numFmtId="0" fontId="20" fillId="0" borderId="0" xfId="0" applyFont="1" applyBorder="1" applyAlignment="1">
      <alignment horizontal="left" vertical="top"/>
    </xf>
    <xf numFmtId="0" fontId="21" fillId="0" borderId="10" xfId="0" applyFont="1" applyFill="1" applyBorder="1" applyAlignment="1">
      <alignment horizontal="left" vertical="top"/>
    </xf>
    <xf numFmtId="0" fontId="21" fillId="0" borderId="10" xfId="0" applyFont="1" applyBorder="1" applyAlignment="1">
      <alignment horizontal="left" vertical="top"/>
    </xf>
    <xf numFmtId="0" fontId="21" fillId="0" borderId="10" xfId="0" applyFont="1" applyBorder="1" applyAlignment="1">
      <alignment/>
    </xf>
    <xf numFmtId="14" fontId="28" fillId="0" borderId="11" xfId="0" applyNumberFormat="1" applyFont="1" applyBorder="1" applyAlignment="1">
      <alignment horizontal="left" vertical="top" wrapText="1"/>
    </xf>
    <xf numFmtId="2" fontId="28" fillId="0" borderId="11" xfId="0" applyNumberFormat="1" applyFont="1" applyFill="1" applyBorder="1" applyAlignment="1">
      <alignment horizontal="left" vertical="top" wrapText="1"/>
    </xf>
    <xf numFmtId="2" fontId="28" fillId="0" borderId="10" xfId="0" applyNumberFormat="1" applyFont="1" applyFill="1" applyBorder="1" applyAlignment="1">
      <alignment horizontal="left" vertical="top" wrapText="1"/>
    </xf>
    <xf numFmtId="14" fontId="28" fillId="0" borderId="10" xfId="0" applyNumberFormat="1" applyFont="1" applyBorder="1" applyAlignment="1">
      <alignment horizontal="left" vertical="top" wrapText="1"/>
    </xf>
    <xf numFmtId="49" fontId="21" fillId="0" borderId="10" xfId="0" applyNumberFormat="1" applyFont="1" applyBorder="1" applyAlignment="1">
      <alignment horizontal="left" vertical="top" wrapText="1"/>
    </xf>
    <xf numFmtId="0" fontId="21" fillId="0" borderId="11" xfId="0" applyFont="1" applyFill="1" applyBorder="1" applyAlignment="1">
      <alignment horizontal="left" vertical="top" wrapText="1"/>
    </xf>
    <xf numFmtId="0" fontId="24" fillId="0" borderId="0" xfId="0" applyFont="1" applyAlignment="1">
      <alignment/>
    </xf>
    <xf numFmtId="0" fontId="21" fillId="35" borderId="10" xfId="60" applyFont="1" applyFill="1" applyBorder="1" applyAlignment="1">
      <alignment horizontal="left" vertical="top" wrapText="1"/>
      <protection/>
    </xf>
    <xf numFmtId="0" fontId="21" fillId="35" borderId="10" xfId="0" applyFont="1" applyFill="1" applyBorder="1" applyAlignment="1">
      <alignment horizontal="left" vertical="top"/>
    </xf>
    <xf numFmtId="0" fontId="21" fillId="0" borderId="10" xfId="0" applyFont="1" applyFill="1" applyBorder="1" applyAlignment="1">
      <alignment horizontal="center" wrapText="1"/>
    </xf>
    <xf numFmtId="0" fontId="15" fillId="0" borderId="10" xfId="0" applyFont="1" applyFill="1" applyBorder="1" applyAlignment="1">
      <alignment vertical="top" wrapText="1"/>
    </xf>
    <xf numFmtId="0" fontId="9" fillId="0" borderId="10" xfId="0" applyFont="1" applyFill="1" applyBorder="1" applyAlignment="1">
      <alignment vertical="top" wrapText="1"/>
    </xf>
    <xf numFmtId="0" fontId="14" fillId="36" borderId="10" xfId="0" applyFont="1" applyFill="1" applyBorder="1" applyAlignment="1">
      <alignment vertical="top" wrapText="1"/>
    </xf>
    <xf numFmtId="0" fontId="21" fillId="0" borderId="11" xfId="0" applyFont="1" applyBorder="1" applyAlignment="1">
      <alignment horizontal="left" vertical="top" wrapText="1"/>
    </xf>
    <xf numFmtId="0" fontId="21" fillId="0" borderId="14" xfId="0" applyFont="1" applyBorder="1" applyAlignment="1">
      <alignment horizontal="left" vertical="top" wrapText="1"/>
    </xf>
    <xf numFmtId="0" fontId="21" fillId="35" borderId="14" xfId="0" applyFont="1" applyFill="1" applyBorder="1" applyAlignment="1">
      <alignment horizontal="left" vertical="top"/>
    </xf>
    <xf numFmtId="0" fontId="21" fillId="35" borderId="18" xfId="0" applyFont="1" applyFill="1" applyBorder="1" applyAlignment="1">
      <alignment horizontal="left" vertical="top"/>
    </xf>
    <xf numFmtId="0" fontId="21" fillId="35" borderId="18" xfId="0" applyFont="1" applyFill="1" applyBorder="1" applyAlignment="1">
      <alignment horizontal="left" vertical="top" wrapText="1"/>
    </xf>
    <xf numFmtId="0" fontId="21" fillId="0" borderId="11" xfId="0" applyFont="1" applyBorder="1" applyAlignment="1">
      <alignment horizontal="left" vertical="top"/>
    </xf>
    <xf numFmtId="0" fontId="21" fillId="0" borderId="14" xfId="0" applyFont="1" applyBorder="1" applyAlignment="1">
      <alignment horizontal="left" vertical="top"/>
    </xf>
    <xf numFmtId="3" fontId="28" fillId="0" borderId="10" xfId="0" applyNumberFormat="1" applyFont="1" applyFill="1" applyBorder="1" applyAlignment="1">
      <alignment horizontal="left" vertical="top" wrapText="1"/>
    </xf>
    <xf numFmtId="0" fontId="21" fillId="34" borderId="10" xfId="0" applyFont="1" applyFill="1" applyBorder="1" applyAlignment="1">
      <alignment horizontal="left" vertical="top" wrapText="1"/>
    </xf>
    <xf numFmtId="0" fontId="21" fillId="0" borderId="0" xfId="0" applyFont="1" applyAlignment="1">
      <alignment horizontal="left" vertical="top"/>
    </xf>
    <xf numFmtId="0" fontId="17" fillId="36" borderId="10" xfId="0" applyFont="1" applyFill="1" applyBorder="1" applyAlignment="1">
      <alignment horizontal="left" vertical="top"/>
    </xf>
    <xf numFmtId="0" fontId="17" fillId="36" borderId="10" xfId="0" applyFont="1" applyFill="1" applyBorder="1" applyAlignment="1">
      <alignment horizontal="left" vertical="top" wrapText="1"/>
    </xf>
    <xf numFmtId="0" fontId="14" fillId="35" borderId="10" xfId="0" applyFont="1" applyFill="1" applyBorder="1" applyAlignment="1">
      <alignment horizontal="left" vertical="top"/>
    </xf>
    <xf numFmtId="0" fontId="21" fillId="35" borderId="10" xfId="0" applyFont="1" applyFill="1" applyBorder="1" applyAlignment="1" quotePrefix="1">
      <alignment horizontal="left" vertical="top" wrapText="1"/>
    </xf>
    <xf numFmtId="0" fontId="10" fillId="37" borderId="10" xfId="0" applyFont="1" applyFill="1" applyBorder="1" applyAlignment="1">
      <alignment horizontal="left" vertical="top"/>
    </xf>
    <xf numFmtId="0" fontId="18" fillId="37" borderId="10" xfId="0" applyFont="1" applyFill="1" applyBorder="1" applyAlignment="1">
      <alignment horizontal="left" vertical="top" wrapText="1"/>
    </xf>
    <xf numFmtId="0" fontId="10" fillId="37" borderId="10" xfId="0" applyFont="1" applyFill="1" applyBorder="1" applyAlignment="1">
      <alignment horizontal="left" vertical="top" wrapText="1"/>
    </xf>
    <xf numFmtId="0" fontId="4" fillId="37" borderId="10" xfId="0" applyFont="1" applyFill="1" applyBorder="1" applyAlignment="1">
      <alignment horizontal="left" vertical="top"/>
    </xf>
    <xf numFmtId="0" fontId="22" fillId="34" borderId="10" xfId="0" applyFont="1" applyFill="1" applyBorder="1" applyAlignment="1">
      <alignment horizontal="left" vertical="top"/>
    </xf>
    <xf numFmtId="0" fontId="20" fillId="34" borderId="10" xfId="0" applyFont="1" applyFill="1" applyBorder="1" applyAlignment="1">
      <alignment horizontal="left" vertical="top" wrapText="1"/>
    </xf>
    <xf numFmtId="3" fontId="10" fillId="34" borderId="10" xfId="0" applyNumberFormat="1" applyFont="1" applyFill="1" applyBorder="1" applyAlignment="1">
      <alignment horizontal="left" vertical="top" wrapText="1"/>
    </xf>
    <xf numFmtId="0" fontId="14" fillId="36" borderId="10" xfId="0" applyFont="1" applyFill="1" applyBorder="1" applyAlignment="1">
      <alignment horizontal="left" vertical="top" indent="2"/>
    </xf>
    <xf numFmtId="0" fontId="9" fillId="36" borderId="10" xfId="0" applyFont="1" applyFill="1" applyBorder="1" applyAlignment="1">
      <alignment horizontal="left" vertical="top" wrapText="1"/>
    </xf>
    <xf numFmtId="0" fontId="0" fillId="0" borderId="0" xfId="0" applyAlignment="1">
      <alignment horizontal="left" vertical="top"/>
    </xf>
    <xf numFmtId="0" fontId="20" fillId="0" borderId="0" xfId="0" applyFont="1" applyAlignment="1">
      <alignment/>
    </xf>
    <xf numFmtId="0" fontId="10" fillId="34" borderId="10" xfId="0" applyFont="1" applyFill="1" applyBorder="1" applyAlignment="1">
      <alignment vertical="top" wrapText="1"/>
    </xf>
    <xf numFmtId="0" fontId="28" fillId="35" borderId="10" xfId="0" applyFont="1" applyFill="1" applyBorder="1" applyAlignment="1">
      <alignment vertical="top"/>
    </xf>
    <xf numFmtId="0" fontId="28" fillId="35" borderId="10" xfId="0" applyFont="1" applyFill="1" applyBorder="1" applyAlignment="1" quotePrefix="1">
      <alignment vertical="top" wrapText="1"/>
    </xf>
    <xf numFmtId="0" fontId="28" fillId="35" borderId="10" xfId="0" applyFont="1" applyFill="1" applyBorder="1" applyAlignment="1" quotePrefix="1">
      <alignment vertical="top"/>
    </xf>
    <xf numFmtId="0" fontId="28" fillId="0" borderId="10" xfId="0" applyFont="1" applyBorder="1" applyAlignment="1">
      <alignment vertical="top"/>
    </xf>
    <xf numFmtId="0" fontId="28" fillId="0" borderId="10" xfId="0" applyFont="1" applyBorder="1" applyAlignment="1" quotePrefix="1">
      <alignment vertical="top" wrapText="1"/>
    </xf>
    <xf numFmtId="0" fontId="28" fillId="35" borderId="10" xfId="0" applyFont="1" applyFill="1" applyBorder="1" applyAlignment="1">
      <alignment vertical="top" wrapText="1"/>
    </xf>
    <xf numFmtId="0" fontId="21" fillId="0" borderId="10" xfId="0" applyFont="1" applyBorder="1" applyAlignment="1">
      <alignment vertical="top"/>
    </xf>
    <xf numFmtId="0" fontId="28" fillId="0" borderId="10" xfId="0" applyFont="1" applyFill="1" applyBorder="1" applyAlignment="1">
      <alignment vertical="top" wrapText="1"/>
    </xf>
    <xf numFmtId="0" fontId="28" fillId="0" borderId="10" xfId="0" applyFont="1" applyBorder="1" applyAlignment="1" quotePrefix="1">
      <alignment vertical="top"/>
    </xf>
    <xf numFmtId="0" fontId="21" fillId="34" borderId="10" xfId="0" applyFont="1" applyFill="1" applyBorder="1" applyAlignment="1">
      <alignment vertical="top" wrapText="1"/>
    </xf>
    <xf numFmtId="3" fontId="10" fillId="34" borderId="10" xfId="0" applyNumberFormat="1" applyFont="1" applyFill="1" applyBorder="1" applyAlignment="1">
      <alignment vertical="top"/>
    </xf>
    <xf numFmtId="0" fontId="14" fillId="36" borderId="10" xfId="0" applyFont="1" applyFill="1" applyBorder="1" applyAlignment="1">
      <alignment vertical="top"/>
    </xf>
    <xf numFmtId="0" fontId="20" fillId="34" borderId="10" xfId="0" applyFont="1" applyFill="1" applyBorder="1" applyAlignment="1">
      <alignment vertical="top" wrapText="1"/>
    </xf>
    <xf numFmtId="0" fontId="20" fillId="0" borderId="0" xfId="0" applyFont="1" applyBorder="1" applyAlignment="1">
      <alignment/>
    </xf>
    <xf numFmtId="0" fontId="22" fillId="0" borderId="0" xfId="0" applyFont="1" applyBorder="1" applyAlignment="1">
      <alignment/>
    </xf>
    <xf numFmtId="0" fontId="21" fillId="0" borderId="0" xfId="0" applyFont="1" applyBorder="1" applyAlignment="1">
      <alignment/>
    </xf>
    <xf numFmtId="0" fontId="21" fillId="0" borderId="10" xfId="0" applyFont="1" applyBorder="1" applyAlignment="1">
      <alignment wrapText="1"/>
    </xf>
    <xf numFmtId="3" fontId="28" fillId="35" borderId="10" xfId="0" applyNumberFormat="1" applyFont="1" applyFill="1" applyBorder="1" applyAlignment="1">
      <alignment horizontal="left" vertical="top"/>
    </xf>
    <xf numFmtId="0" fontId="28" fillId="0" borderId="19" xfId="0" applyFont="1" applyBorder="1" applyAlignment="1">
      <alignment horizontal="left" vertical="top"/>
    </xf>
    <xf numFmtId="0" fontId="21" fillId="0" borderId="19" xfId="0" applyFont="1" applyBorder="1" applyAlignment="1">
      <alignment horizontal="left" vertical="top"/>
    </xf>
    <xf numFmtId="3" fontId="21" fillId="0" borderId="10" xfId="0" applyNumberFormat="1" applyFont="1" applyBorder="1" applyAlignment="1">
      <alignment horizontal="left" vertical="top"/>
    </xf>
    <xf numFmtId="0" fontId="21" fillId="0" borderId="10" xfId="0" applyFont="1" applyBorder="1" applyAlignment="1">
      <alignment vertical="top"/>
    </xf>
    <xf numFmtId="0" fontId="21" fillId="0" borderId="10" xfId="0" applyFont="1" applyBorder="1" applyAlignment="1">
      <alignment vertical="top" wrapText="1"/>
    </xf>
    <xf numFmtId="1" fontId="21" fillId="35" borderId="10" xfId="0" applyNumberFormat="1" applyFont="1" applyFill="1" applyBorder="1" applyAlignment="1">
      <alignment horizontal="left" vertical="top"/>
    </xf>
    <xf numFmtId="3" fontId="10" fillId="34" borderId="10" xfId="0" applyNumberFormat="1" applyFont="1" applyFill="1" applyBorder="1" applyAlignment="1">
      <alignment horizontal="center" vertical="top"/>
    </xf>
    <xf numFmtId="3" fontId="10" fillId="0" borderId="10" xfId="0" applyNumberFormat="1" applyFont="1" applyFill="1" applyBorder="1" applyAlignment="1">
      <alignment horizontal="left" vertical="top"/>
    </xf>
    <xf numFmtId="3" fontId="28" fillId="0" borderId="14" xfId="0" applyNumberFormat="1" applyFont="1" applyBorder="1" applyAlignment="1">
      <alignment horizontal="left" vertical="top"/>
    </xf>
    <xf numFmtId="0" fontId="28" fillId="0" borderId="20" xfId="0" applyFont="1" applyBorder="1" applyAlignment="1">
      <alignment horizontal="left" vertical="top"/>
    </xf>
    <xf numFmtId="0" fontId="10" fillId="36" borderId="10" xfId="0" applyFont="1" applyFill="1" applyBorder="1" applyAlignment="1">
      <alignment wrapText="1"/>
    </xf>
    <xf numFmtId="0" fontId="28" fillId="35" borderId="11" xfId="0" applyFont="1" applyFill="1" applyBorder="1" applyAlignment="1">
      <alignment vertical="top" wrapText="1"/>
    </xf>
    <xf numFmtId="0" fontId="28" fillId="35" borderId="14" xfId="0" applyFont="1" applyFill="1" applyBorder="1" applyAlignment="1">
      <alignment vertical="top" wrapText="1"/>
    </xf>
    <xf numFmtId="0" fontId="28" fillId="35" borderId="18" xfId="0" applyFont="1" applyFill="1" applyBorder="1" applyAlignment="1">
      <alignment vertical="top" wrapText="1"/>
    </xf>
    <xf numFmtId="0" fontId="10" fillId="34" borderId="10" xfId="0" applyFont="1" applyFill="1" applyBorder="1" applyAlignment="1">
      <alignment wrapText="1"/>
    </xf>
    <xf numFmtId="3" fontId="10" fillId="34" borderId="10" xfId="0" applyNumberFormat="1" applyFont="1" applyFill="1" applyBorder="1" applyAlignment="1">
      <alignment horizontal="center"/>
    </xf>
    <xf numFmtId="0" fontId="21" fillId="0" borderId="14" xfId="0" applyFont="1" applyFill="1" applyBorder="1" applyAlignment="1">
      <alignment horizontal="left" vertical="top" wrapText="1"/>
    </xf>
    <xf numFmtId="0" fontId="21" fillId="0" borderId="10" xfId="0" applyFont="1" applyBorder="1" applyAlignment="1">
      <alignment/>
    </xf>
    <xf numFmtId="0" fontId="21" fillId="0" borderId="11" xfId="0" applyFont="1" applyBorder="1" applyAlignment="1" quotePrefix="1">
      <alignment horizontal="left" vertical="top" wrapText="1"/>
    </xf>
    <xf numFmtId="2" fontId="28" fillId="0" borderId="11" xfId="0" applyNumberFormat="1" applyFont="1" applyBorder="1" applyAlignment="1">
      <alignment horizontal="left" vertical="top"/>
    </xf>
    <xf numFmtId="3" fontId="10" fillId="0" borderId="11" xfId="0" applyNumberFormat="1" applyFont="1" applyBorder="1" applyAlignment="1">
      <alignment horizontal="left" vertical="top"/>
    </xf>
    <xf numFmtId="0" fontId="21" fillId="0" borderId="11" xfId="0" applyFont="1" applyBorder="1" applyAlignment="1">
      <alignment/>
    </xf>
    <xf numFmtId="3" fontId="10" fillId="0" borderId="14" xfId="0" applyNumberFormat="1" applyFont="1" applyBorder="1" applyAlignment="1">
      <alignment horizontal="left" vertical="top"/>
    </xf>
    <xf numFmtId="0" fontId="21" fillId="0" borderId="14" xfId="0" applyFont="1" applyBorder="1" applyAlignment="1">
      <alignment/>
    </xf>
    <xf numFmtId="3" fontId="28" fillId="0" borderId="11" xfId="0" applyNumberFormat="1" applyFont="1" applyBorder="1" applyAlignment="1">
      <alignment horizontal="left" vertical="top"/>
    </xf>
    <xf numFmtId="0" fontId="21" fillId="0" borderId="10" xfId="0" applyFont="1" applyBorder="1" applyAlignment="1">
      <alignment horizontal="left" wrapText="1"/>
    </xf>
    <xf numFmtId="0" fontId="14" fillId="36" borderId="14" xfId="0" applyFont="1" applyFill="1" applyBorder="1" applyAlignment="1">
      <alignment horizontal="left" indent="2"/>
    </xf>
    <xf numFmtId="0" fontId="14" fillId="36" borderId="11" xfId="0" applyFont="1" applyFill="1" applyBorder="1" applyAlignment="1">
      <alignment horizontal="left" indent="2"/>
    </xf>
    <xf numFmtId="0" fontId="14" fillId="36" borderId="11" xfId="0" applyFont="1" applyFill="1" applyBorder="1" applyAlignment="1">
      <alignment wrapText="1"/>
    </xf>
    <xf numFmtId="0" fontId="9" fillId="0" borderId="14" xfId="0" applyFont="1" applyBorder="1" applyAlignment="1">
      <alignment horizontal="left" vertical="top" wrapText="1"/>
    </xf>
    <xf numFmtId="0" fontId="21" fillId="35" borderId="11" xfId="0" applyFont="1" applyFill="1" applyBorder="1" applyAlignment="1">
      <alignment horizontal="left" vertical="top" wrapText="1"/>
    </xf>
    <xf numFmtId="1" fontId="21" fillId="0" borderId="10" xfId="0" applyNumberFormat="1" applyFont="1" applyBorder="1" applyAlignment="1">
      <alignment horizontal="left" vertical="top" wrapText="1"/>
    </xf>
    <xf numFmtId="0" fontId="21" fillId="35" borderId="11" xfId="0" applyFont="1" applyFill="1" applyBorder="1" applyAlignment="1">
      <alignment horizontal="left" vertical="top"/>
    </xf>
    <xf numFmtId="0" fontId="22" fillId="0" borderId="10" xfId="0" applyFont="1" applyBorder="1" applyAlignment="1">
      <alignment/>
    </xf>
    <xf numFmtId="0" fontId="22" fillId="0" borderId="0" xfId="0" applyFont="1" applyAlignment="1">
      <alignment/>
    </xf>
    <xf numFmtId="49" fontId="21" fillId="0" borderId="11" xfId="0" applyNumberFormat="1" applyFont="1" applyBorder="1" applyAlignment="1">
      <alignment horizontal="left" vertical="top" wrapText="1"/>
    </xf>
    <xf numFmtId="0" fontId="10" fillId="34" borderId="14" xfId="0" applyFont="1" applyFill="1" applyBorder="1" applyAlignment="1">
      <alignment horizontal="left" vertical="top" wrapText="1"/>
    </xf>
    <xf numFmtId="0" fontId="4" fillId="34" borderId="14" xfId="0" applyFont="1" applyFill="1" applyBorder="1" applyAlignment="1">
      <alignment horizontal="left" vertical="top" wrapText="1"/>
    </xf>
    <xf numFmtId="0" fontId="4" fillId="34" borderId="14" xfId="0" applyFont="1" applyFill="1" applyBorder="1" applyAlignment="1">
      <alignment wrapText="1"/>
    </xf>
    <xf numFmtId="0" fontId="9" fillId="34" borderId="14" xfId="0" applyFont="1" applyFill="1" applyBorder="1" applyAlignment="1">
      <alignment horizontal="center" wrapText="1"/>
    </xf>
    <xf numFmtId="0" fontId="9" fillId="0" borderId="14" xfId="0" applyFont="1" applyBorder="1" applyAlignment="1">
      <alignment/>
    </xf>
    <xf numFmtId="0" fontId="21" fillId="35" borderId="0" xfId="0" applyFont="1" applyFill="1" applyBorder="1" applyAlignment="1">
      <alignment horizontal="left" vertical="top"/>
    </xf>
    <xf numFmtId="0" fontId="21" fillId="0" borderId="0" xfId="0" applyFont="1" applyFill="1" applyBorder="1" applyAlignment="1">
      <alignment horizontal="left" vertical="top" wrapText="1"/>
    </xf>
    <xf numFmtId="0" fontId="21" fillId="35" borderId="0" xfId="0" applyFont="1" applyFill="1" applyBorder="1" applyAlignment="1">
      <alignment horizontal="left" vertical="top" wrapText="1"/>
    </xf>
    <xf numFmtId="49" fontId="21" fillId="0" borderId="0" xfId="0" applyNumberFormat="1" applyFont="1" applyBorder="1" applyAlignment="1">
      <alignment horizontal="left" vertical="top" wrapText="1"/>
    </xf>
    <xf numFmtId="0" fontId="21" fillId="0" borderId="0" xfId="0" applyFont="1" applyBorder="1" applyAlignment="1" quotePrefix="1">
      <alignment horizontal="left" vertical="top" wrapText="1"/>
    </xf>
    <xf numFmtId="0" fontId="9" fillId="35" borderId="0" xfId="0" applyFont="1" applyFill="1" applyBorder="1" applyAlignment="1">
      <alignment/>
    </xf>
    <xf numFmtId="0" fontId="21" fillId="0" borderId="11" xfId="0" applyFont="1" applyBorder="1" applyAlignment="1">
      <alignment horizontal="left" vertical="top"/>
    </xf>
    <xf numFmtId="0" fontId="9" fillId="0" borderId="11" xfId="0" applyFont="1" applyBorder="1" applyAlignment="1">
      <alignment/>
    </xf>
    <xf numFmtId="0" fontId="21" fillId="0" borderId="21" xfId="0" applyFont="1" applyBorder="1" applyAlignment="1">
      <alignment horizontal="left" vertical="top"/>
    </xf>
    <xf numFmtId="0" fontId="21" fillId="0" borderId="21" xfId="0" applyFont="1" applyFill="1" applyBorder="1" applyAlignment="1">
      <alignment horizontal="left" vertical="top" wrapText="1"/>
    </xf>
    <xf numFmtId="0" fontId="21" fillId="0" borderId="21" xfId="0" applyFont="1" applyBorder="1" applyAlignment="1">
      <alignment horizontal="left" vertical="top" wrapText="1"/>
    </xf>
    <xf numFmtId="49" fontId="21" fillId="0" borderId="21" xfId="0" applyNumberFormat="1" applyFont="1" applyBorder="1" applyAlignment="1">
      <alignment horizontal="left" vertical="top" wrapText="1"/>
    </xf>
    <xf numFmtId="0" fontId="21" fillId="0" borderId="21" xfId="0" applyFont="1" applyBorder="1" applyAlignment="1" quotePrefix="1">
      <alignment horizontal="left" vertical="top" wrapText="1"/>
    </xf>
    <xf numFmtId="0" fontId="9" fillId="0" borderId="21" xfId="0" applyFont="1" applyBorder="1" applyAlignment="1">
      <alignment/>
    </xf>
    <xf numFmtId="167" fontId="14" fillId="36" borderId="10" xfId="0" applyNumberFormat="1" applyFont="1" applyFill="1" applyBorder="1" applyAlignment="1">
      <alignment horizontal="center"/>
    </xf>
    <xf numFmtId="167" fontId="14" fillId="36" borderId="10" xfId="0" applyNumberFormat="1" applyFont="1" applyFill="1" applyBorder="1" applyAlignment="1">
      <alignment vertical="top"/>
    </xf>
    <xf numFmtId="167" fontId="14" fillId="36" borderId="10" xfId="0" applyNumberFormat="1" applyFont="1" applyFill="1" applyBorder="1" applyAlignment="1">
      <alignment horizontal="center" vertical="center"/>
    </xf>
    <xf numFmtId="0" fontId="14" fillId="36" borderId="10" xfId="0" applyFont="1" applyFill="1" applyBorder="1" applyAlignment="1">
      <alignment horizontal="center" vertical="center" wrapText="1"/>
    </xf>
    <xf numFmtId="0" fontId="10" fillId="35" borderId="10" xfId="0" applyFont="1" applyFill="1" applyBorder="1" applyAlignment="1" quotePrefix="1">
      <alignment horizontal="left" vertical="top" wrapText="1"/>
    </xf>
    <xf numFmtId="3" fontId="28" fillId="0" borderId="14" xfId="0" applyNumberFormat="1" applyFont="1" applyFill="1" applyBorder="1" applyAlignment="1">
      <alignment horizontal="left" vertical="top" wrapText="1"/>
    </xf>
    <xf numFmtId="0" fontId="17" fillId="36" borderId="10" xfId="0" applyFont="1" applyFill="1" applyBorder="1" applyAlignment="1">
      <alignment horizontal="left" indent="2"/>
    </xf>
    <xf numFmtId="0" fontId="21" fillId="0" borderId="10" xfId="0" applyFont="1" applyFill="1" applyBorder="1" applyAlignment="1">
      <alignment/>
    </xf>
    <xf numFmtId="0" fontId="21" fillId="0" borderId="10" xfId="0" applyFont="1" applyFill="1" applyBorder="1" applyAlignment="1">
      <alignment horizontal="left" vertical="top"/>
    </xf>
    <xf numFmtId="0" fontId="17" fillId="0" borderId="10" xfId="0" applyFont="1" applyFill="1" applyBorder="1" applyAlignment="1">
      <alignment horizontal="left" indent="2"/>
    </xf>
    <xf numFmtId="3" fontId="10" fillId="0" borderId="10" xfId="0" applyNumberFormat="1" applyFont="1" applyFill="1" applyBorder="1" applyAlignment="1">
      <alignment horizontal="right"/>
    </xf>
    <xf numFmtId="4" fontId="17" fillId="0" borderId="10" xfId="0" applyNumberFormat="1" applyFont="1" applyFill="1" applyBorder="1" applyAlignment="1">
      <alignment horizontal="left" indent="2"/>
    </xf>
    <xf numFmtId="0" fontId="22" fillId="0" borderId="10" xfId="0" applyFont="1" applyFill="1" applyBorder="1" applyAlignment="1">
      <alignment/>
    </xf>
    <xf numFmtId="0" fontId="22" fillId="0" borderId="10" xfId="0" applyFont="1" applyFill="1" applyBorder="1" applyAlignment="1">
      <alignment/>
    </xf>
    <xf numFmtId="0" fontId="0" fillId="0" borderId="0" xfId="0" applyFill="1" applyAlignment="1">
      <alignment/>
    </xf>
    <xf numFmtId="49" fontId="21" fillId="0" borderId="10" xfId="0" applyNumberFormat="1" applyFont="1" applyFill="1" applyBorder="1" applyAlignment="1">
      <alignment horizontal="center" wrapText="1"/>
    </xf>
    <xf numFmtId="0" fontId="21" fillId="0" borderId="0" xfId="0" applyFont="1" applyBorder="1" applyAlignment="1">
      <alignment/>
    </xf>
    <xf numFmtId="0" fontId="10" fillId="0" borderId="10" xfId="0" applyFont="1" applyFill="1" applyBorder="1" applyAlignment="1">
      <alignment horizontal="left" vertical="top" wrapText="1"/>
    </xf>
    <xf numFmtId="0" fontId="22" fillId="34" borderId="10" xfId="0" applyFont="1" applyFill="1" applyBorder="1" applyAlignment="1">
      <alignment/>
    </xf>
    <xf numFmtId="0" fontId="28" fillId="0" borderId="14" xfId="0" applyFont="1" applyBorder="1" applyAlignment="1">
      <alignment horizontal="left" vertical="top" wrapText="1"/>
    </xf>
    <xf numFmtId="0" fontId="14" fillId="36" borderId="10" xfId="0" applyFont="1" applyFill="1" applyBorder="1" applyAlignment="1">
      <alignment horizontal="left" vertical="top" wrapText="1"/>
    </xf>
    <xf numFmtId="14" fontId="21" fillId="35" borderId="10" xfId="0" applyNumberFormat="1" applyFont="1" applyFill="1" applyBorder="1" applyAlignment="1">
      <alignment horizontal="left" vertical="top"/>
    </xf>
    <xf numFmtId="0" fontId="21" fillId="0" borderId="0" xfId="0" applyFont="1" applyFill="1" applyBorder="1" applyAlignment="1">
      <alignment/>
    </xf>
    <xf numFmtId="0" fontId="20" fillId="0" borderId="0" xfId="0" applyFont="1" applyAlignment="1">
      <alignment/>
    </xf>
    <xf numFmtId="0" fontId="28" fillId="0" borderId="22" xfId="61" applyFont="1" applyFill="1" applyBorder="1" applyAlignment="1">
      <alignment horizontal="left" vertical="top" wrapText="1"/>
      <protection/>
    </xf>
    <xf numFmtId="0" fontId="28" fillId="0" borderId="22" xfId="0" applyFont="1" applyFill="1" applyBorder="1" applyAlignment="1">
      <alignment horizontal="left" vertical="top" wrapText="1"/>
    </xf>
    <xf numFmtId="0" fontId="28" fillId="0" borderId="23" xfId="0" applyFont="1" applyFill="1" applyBorder="1" applyAlignment="1">
      <alignment horizontal="left" vertical="top" wrapText="1"/>
    </xf>
    <xf numFmtId="0" fontId="17" fillId="0" borderId="10" xfId="0" applyFont="1" applyFill="1" applyBorder="1" applyAlignment="1">
      <alignment horizontal="left" vertical="top"/>
    </xf>
    <xf numFmtId="0" fontId="0" fillId="0" borderId="10" xfId="0" applyBorder="1" applyAlignment="1">
      <alignment horizontal="left" vertical="top"/>
    </xf>
    <xf numFmtId="0" fontId="21" fillId="0" borderId="10" xfId="0" applyFont="1" applyBorder="1" applyAlignment="1">
      <alignment horizontal="left" vertical="top" wrapText="1"/>
    </xf>
    <xf numFmtId="0" fontId="21" fillId="0" borderId="10" xfId="0" applyFont="1" applyFill="1" applyBorder="1" applyAlignment="1">
      <alignment vertical="top" wrapText="1"/>
    </xf>
    <xf numFmtId="0" fontId="21" fillId="0" borderId="10" xfId="0" applyFont="1" applyFill="1" applyBorder="1" applyAlignment="1" quotePrefix="1">
      <alignment vertical="top" wrapText="1"/>
    </xf>
    <xf numFmtId="0" fontId="9" fillId="0" borderId="0" xfId="0" applyFont="1" applyAlignment="1">
      <alignment horizontal="center" vertical="center"/>
    </xf>
    <xf numFmtId="0" fontId="13" fillId="37" borderId="10" xfId="0" applyFont="1" applyFill="1" applyBorder="1" applyAlignment="1">
      <alignment horizontal="center" vertical="center" wrapText="1"/>
    </xf>
    <xf numFmtId="0" fontId="9" fillId="34" borderId="10" xfId="0" applyFont="1" applyFill="1" applyBorder="1" applyAlignment="1">
      <alignment horizontal="center" vertical="center"/>
    </xf>
    <xf numFmtId="0" fontId="4" fillId="34" borderId="10" xfId="0" applyFont="1" applyFill="1" applyBorder="1" applyAlignment="1">
      <alignment horizontal="center" vertical="center" wrapText="1"/>
    </xf>
    <xf numFmtId="3" fontId="4" fillId="34" borderId="10" xfId="0" applyNumberFormat="1" applyFont="1" applyFill="1" applyBorder="1" applyAlignment="1">
      <alignment horizontal="center" vertical="center"/>
    </xf>
    <xf numFmtId="3" fontId="4" fillId="34" borderId="10" xfId="0" applyNumberFormat="1" applyFont="1" applyFill="1" applyBorder="1" applyAlignment="1">
      <alignment horizontal="center" vertical="center" wrapText="1"/>
    </xf>
    <xf numFmtId="0" fontId="9" fillId="34" borderId="10" xfId="0" applyFont="1" applyFill="1" applyBorder="1" applyAlignment="1">
      <alignment horizontal="center" vertical="center" wrapText="1"/>
    </xf>
    <xf numFmtId="0" fontId="16" fillId="34" borderId="10"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14" fillId="36" borderId="10" xfId="0" applyFont="1" applyFill="1" applyBorder="1" applyAlignment="1">
      <alignment horizontal="center" vertical="center"/>
    </xf>
    <xf numFmtId="0" fontId="9" fillId="36" borderId="10" xfId="0" applyFont="1" applyFill="1" applyBorder="1" applyAlignment="1">
      <alignment horizontal="center" vertical="center" wrapText="1"/>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0" fontId="9" fillId="0" borderId="10" xfId="0" applyFont="1" applyBorder="1" applyAlignment="1" quotePrefix="1">
      <alignment horizontal="center" vertical="center" wrapText="1"/>
    </xf>
    <xf numFmtId="0" fontId="15" fillId="0" borderId="10" xfId="0" applyFont="1" applyBorder="1" applyAlignment="1">
      <alignment horizontal="center" vertical="center" wrapText="1"/>
    </xf>
    <xf numFmtId="0" fontId="9" fillId="0" borderId="0" xfId="0" applyFont="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9" fillId="0" borderId="0" xfId="0" applyFont="1" applyBorder="1" applyAlignment="1">
      <alignment horizontal="center" vertical="center"/>
    </xf>
    <xf numFmtId="0" fontId="9" fillId="0" borderId="0" xfId="0" applyFont="1" applyBorder="1" applyAlignment="1" quotePrefix="1">
      <alignment horizontal="center" vertical="center" wrapText="1"/>
    </xf>
    <xf numFmtId="0" fontId="37" fillId="36" borderId="10" xfId="0" applyFont="1" applyFill="1" applyBorder="1" applyAlignment="1">
      <alignment horizontal="left" vertical="top"/>
    </xf>
    <xf numFmtId="0" fontId="14" fillId="36" borderId="0" xfId="0" applyFont="1" applyFill="1" applyBorder="1" applyAlignment="1">
      <alignment horizontal="left" indent="2"/>
    </xf>
    <xf numFmtId="0" fontId="4" fillId="34" borderId="10" xfId="0" applyFont="1" applyFill="1" applyBorder="1" applyAlignment="1">
      <alignment horizontal="left" vertical="center" wrapText="1"/>
    </xf>
    <xf numFmtId="0" fontId="9" fillId="0" borderId="10" xfId="0" applyFont="1" applyBorder="1" applyAlignment="1">
      <alignment horizontal="left" vertical="top" wrapText="1"/>
    </xf>
    <xf numFmtId="0" fontId="9" fillId="0" borderId="10" xfId="0" applyFont="1" applyBorder="1" applyAlignment="1" quotePrefix="1">
      <alignment horizontal="left" vertical="top" wrapText="1"/>
    </xf>
    <xf numFmtId="0" fontId="15" fillId="0" borderId="10" xfId="0" applyFont="1" applyBorder="1" applyAlignment="1">
      <alignment horizontal="left" vertical="top" wrapText="1"/>
    </xf>
    <xf numFmtId="0" fontId="9" fillId="0" borderId="10" xfId="0" applyFont="1" applyBorder="1" applyAlignment="1">
      <alignment horizontal="left" vertical="top"/>
    </xf>
    <xf numFmtId="0" fontId="14" fillId="36" borderId="10" xfId="0" applyFont="1" applyFill="1" applyBorder="1" applyAlignment="1">
      <alignment horizontal="left" vertical="center" wrapText="1"/>
    </xf>
    <xf numFmtId="9" fontId="14" fillId="36" borderId="10" xfId="0" applyNumberFormat="1" applyFont="1" applyFill="1" applyBorder="1" applyAlignment="1">
      <alignment horizontal="center" vertical="center"/>
    </xf>
    <xf numFmtId="0" fontId="34" fillId="36" borderId="10" xfId="0" applyFont="1" applyFill="1" applyBorder="1" applyAlignment="1">
      <alignment horizontal="center" vertical="center"/>
    </xf>
    <xf numFmtId="0" fontId="38" fillId="36" borderId="10" xfId="0" applyFont="1" applyFill="1" applyBorder="1" applyAlignment="1">
      <alignment horizontal="center" vertical="center" wrapText="1"/>
    </xf>
    <xf numFmtId="0" fontId="38" fillId="36" borderId="10" xfId="0" applyFont="1" applyFill="1" applyBorder="1" applyAlignment="1">
      <alignment horizontal="left" vertical="center" wrapText="1"/>
    </xf>
    <xf numFmtId="3" fontId="38" fillId="36" borderId="10" xfId="0" applyNumberFormat="1" applyFont="1" applyFill="1" applyBorder="1" applyAlignment="1">
      <alignment horizontal="center" vertical="center"/>
    </xf>
    <xf numFmtId="0" fontId="39" fillId="36" borderId="10" xfId="0" applyFont="1" applyFill="1" applyBorder="1" applyAlignment="1">
      <alignment horizontal="center" vertical="center" wrapText="1"/>
    </xf>
    <xf numFmtId="0" fontId="40" fillId="36" borderId="10" xfId="0" applyFont="1" applyFill="1" applyBorder="1" applyAlignment="1">
      <alignment horizontal="center" vertical="center" wrapText="1"/>
    </xf>
    <xf numFmtId="0" fontId="21" fillId="0" borderId="11" xfId="0" applyFont="1" applyBorder="1" applyAlignment="1">
      <alignment vertical="top"/>
    </xf>
    <xf numFmtId="0" fontId="28" fillId="0" borderId="11" xfId="0" applyFont="1" applyBorder="1" applyAlignment="1">
      <alignment vertical="top" wrapText="1"/>
    </xf>
    <xf numFmtId="0" fontId="21" fillId="0" borderId="11" xfId="0" applyFont="1" applyBorder="1" applyAlignment="1">
      <alignment vertical="top" wrapText="1"/>
    </xf>
    <xf numFmtId="0" fontId="21" fillId="0" borderId="18" xfId="0" applyFont="1" applyBorder="1" applyAlignment="1">
      <alignment vertical="top"/>
    </xf>
    <xf numFmtId="0" fontId="21" fillId="0" borderId="10" xfId="0" applyFont="1" applyBorder="1" applyAlignment="1">
      <alignment vertical="top" wrapText="1"/>
    </xf>
    <xf numFmtId="0" fontId="14" fillId="36" borderId="10" xfId="0" applyFont="1" applyFill="1" applyBorder="1" applyAlignment="1">
      <alignment horizontal="left" vertical="center" indent="2"/>
    </xf>
    <xf numFmtId="3" fontId="10" fillId="36" borderId="10" xfId="0" applyNumberFormat="1" applyFont="1" applyFill="1" applyBorder="1" applyAlignment="1">
      <alignment horizontal="center" vertical="center"/>
    </xf>
    <xf numFmtId="10" fontId="14" fillId="36" borderId="10" xfId="0" applyNumberFormat="1" applyFont="1" applyFill="1" applyBorder="1" applyAlignment="1">
      <alignment horizontal="center" vertical="center"/>
    </xf>
    <xf numFmtId="9" fontId="14" fillId="36" borderId="10" xfId="0" applyNumberFormat="1" applyFont="1" applyFill="1" applyBorder="1" applyAlignment="1">
      <alignment horizontal="center" vertical="center" wrapText="1"/>
    </xf>
    <xf numFmtId="0" fontId="20" fillId="34" borderId="10" xfId="0" applyFont="1" applyFill="1" applyBorder="1" applyAlignment="1">
      <alignment horizontal="left" vertical="center" wrapText="1"/>
    </xf>
    <xf numFmtId="0" fontId="10" fillId="34" borderId="10" xfId="0" applyFont="1" applyFill="1" applyBorder="1" applyAlignment="1">
      <alignment horizontal="left" wrapText="1"/>
    </xf>
    <xf numFmtId="0" fontId="21" fillId="0" borderId="10" xfId="0" applyFont="1" applyBorder="1" applyAlignment="1">
      <alignment horizontal="left" vertical="center" wrapText="1"/>
    </xf>
    <xf numFmtId="0" fontId="21" fillId="0" borderId="10" xfId="0" applyFont="1" applyBorder="1" applyAlignment="1">
      <alignment horizontal="left" vertical="center"/>
    </xf>
    <xf numFmtId="14" fontId="28" fillId="0" borderId="10" xfId="0" applyNumberFormat="1" applyFont="1" applyBorder="1" applyAlignment="1">
      <alignment vertical="top" wrapText="1"/>
    </xf>
    <xf numFmtId="0" fontId="21" fillId="0" borderId="10" xfId="0" applyFont="1" applyBorder="1" applyAlignment="1" quotePrefix="1">
      <alignment vertical="top" wrapText="1"/>
    </xf>
    <xf numFmtId="1" fontId="21" fillId="0" borderId="10" xfId="0" applyNumberFormat="1" applyFont="1" applyBorder="1" applyAlignment="1">
      <alignment vertical="top" wrapText="1"/>
    </xf>
    <xf numFmtId="0" fontId="28" fillId="0" borderId="10" xfId="0" applyFont="1" applyBorder="1" applyAlignment="1">
      <alignment vertical="top" wrapText="1"/>
    </xf>
    <xf numFmtId="0" fontId="21" fillId="0" borderId="0" xfId="0" applyFont="1" applyAlignment="1">
      <alignment vertical="top"/>
    </xf>
    <xf numFmtId="0" fontId="9" fillId="0" borderId="10" xfId="0" applyFont="1" applyBorder="1" applyAlignment="1" quotePrefix="1">
      <alignment horizontal="left" vertical="top"/>
    </xf>
    <xf numFmtId="0" fontId="21" fillId="0" borderId="10" xfId="61" applyFont="1" applyFill="1" applyBorder="1" applyAlignment="1">
      <alignment horizontal="left" vertical="top"/>
      <protection/>
    </xf>
    <xf numFmtId="0" fontId="21" fillId="0" borderId="10" xfId="61" applyNumberFormat="1" applyFont="1" applyFill="1" applyBorder="1" applyAlignment="1">
      <alignment horizontal="left" vertical="top"/>
      <protection/>
    </xf>
    <xf numFmtId="0" fontId="21" fillId="0" borderId="18" xfId="0" applyFont="1" applyFill="1" applyBorder="1" applyAlignment="1">
      <alignment horizontal="left" vertical="top"/>
    </xf>
    <xf numFmtId="0" fontId="9" fillId="0" borderId="10" xfId="0" applyFont="1" applyBorder="1" applyAlignment="1">
      <alignment horizontal="left" vertical="top" wrapText="1"/>
    </xf>
    <xf numFmtId="0" fontId="34" fillId="36" borderId="10" xfId="0" applyFont="1" applyFill="1" applyBorder="1" applyAlignment="1">
      <alignment horizontal="left" vertical="top" wrapText="1"/>
    </xf>
    <xf numFmtId="0" fontId="0" fillId="0" borderId="19" xfId="0" applyBorder="1" applyAlignment="1">
      <alignment/>
    </xf>
    <xf numFmtId="0" fontId="0" fillId="35" borderId="0" xfId="0" applyFill="1" applyBorder="1" applyAlignment="1">
      <alignment/>
    </xf>
    <xf numFmtId="0" fontId="10" fillId="35" borderId="0" xfId="0" applyFont="1" applyFill="1" applyBorder="1" applyAlignment="1">
      <alignment horizontal="center"/>
    </xf>
    <xf numFmtId="0" fontId="4" fillId="35" borderId="0" xfId="0" applyFont="1" applyFill="1" applyBorder="1" applyAlignment="1">
      <alignment horizontal="center"/>
    </xf>
    <xf numFmtId="0" fontId="13" fillId="35" borderId="0" xfId="0" applyFont="1" applyFill="1" applyBorder="1" applyAlignment="1">
      <alignment horizontal="center" wrapText="1"/>
    </xf>
    <xf numFmtId="0" fontId="16" fillId="35" borderId="0" xfId="0" applyFont="1" applyFill="1" applyBorder="1" applyAlignment="1">
      <alignment wrapText="1"/>
    </xf>
    <xf numFmtId="0" fontId="4" fillId="35" borderId="0" xfId="0" applyFont="1" applyFill="1" applyBorder="1" applyAlignment="1">
      <alignment horizontal="center" wrapText="1"/>
    </xf>
    <xf numFmtId="0" fontId="4" fillId="35" borderId="0" xfId="0" applyFont="1" applyFill="1" applyBorder="1" applyAlignment="1">
      <alignment horizontal="center"/>
    </xf>
    <xf numFmtId="0" fontId="4" fillId="35" borderId="0" xfId="0" applyFont="1" applyFill="1" applyBorder="1" applyAlignment="1">
      <alignment wrapText="1"/>
    </xf>
    <xf numFmtId="0" fontId="13" fillId="35" borderId="0" xfId="0" applyFont="1" applyFill="1" applyBorder="1" applyAlignment="1">
      <alignment wrapText="1"/>
    </xf>
    <xf numFmtId="0" fontId="24" fillId="35" borderId="0" xfId="0" applyFont="1" applyFill="1" applyBorder="1" applyAlignment="1">
      <alignment horizontal="left" wrapText="1"/>
    </xf>
    <xf numFmtId="3" fontId="4" fillId="35" borderId="0" xfId="0" applyNumberFormat="1" applyFont="1" applyFill="1" applyBorder="1" applyAlignment="1">
      <alignment horizontal="center"/>
    </xf>
    <xf numFmtId="3" fontId="4" fillId="35" borderId="0" xfId="0" applyNumberFormat="1" applyFont="1" applyFill="1" applyBorder="1" applyAlignment="1">
      <alignment wrapText="1"/>
    </xf>
    <xf numFmtId="0" fontId="10" fillId="35" borderId="0" xfId="0" applyFont="1" applyFill="1" applyBorder="1" applyAlignment="1">
      <alignment horizontal="left" vertical="top" wrapText="1"/>
    </xf>
    <xf numFmtId="0" fontId="20" fillId="35" borderId="0" xfId="0" applyFont="1" applyFill="1" applyBorder="1" applyAlignment="1">
      <alignment horizontal="left" wrapText="1"/>
    </xf>
    <xf numFmtId="0" fontId="16" fillId="35" borderId="0" xfId="0" applyFont="1" applyFill="1" applyBorder="1" applyAlignment="1">
      <alignment horizontal="left" vertical="top" wrapText="1"/>
    </xf>
    <xf numFmtId="0" fontId="9" fillId="35" borderId="0" xfId="0" applyFont="1" applyFill="1" applyBorder="1" applyAlignment="1">
      <alignment horizontal="center" wrapText="1"/>
    </xf>
    <xf numFmtId="3" fontId="4" fillId="35" borderId="0" xfId="0" applyNumberFormat="1" applyFont="1" applyFill="1" applyBorder="1" applyAlignment="1">
      <alignment/>
    </xf>
    <xf numFmtId="0" fontId="4" fillId="35" borderId="0" xfId="0" applyFont="1" applyFill="1" applyBorder="1" applyAlignment="1">
      <alignment horizontal="left" vertical="top" wrapText="1"/>
    </xf>
    <xf numFmtId="0" fontId="14" fillId="35" borderId="0" xfId="0" applyFont="1" applyFill="1" applyBorder="1" applyAlignment="1">
      <alignment horizontal="left" indent="2"/>
    </xf>
    <xf numFmtId="0" fontId="17" fillId="35" borderId="0" xfId="0" applyFont="1" applyFill="1" applyBorder="1" applyAlignment="1">
      <alignment wrapText="1"/>
    </xf>
    <xf numFmtId="165" fontId="4" fillId="35" borderId="0" xfId="0" applyNumberFormat="1" applyFont="1" applyFill="1" applyBorder="1" applyAlignment="1">
      <alignment/>
    </xf>
    <xf numFmtId="0" fontId="4" fillId="35" borderId="0" xfId="0" applyFont="1" applyFill="1" applyBorder="1" applyAlignment="1">
      <alignment horizontal="left" vertical="top" wrapText="1"/>
    </xf>
    <xf numFmtId="0" fontId="22" fillId="35" borderId="0" xfId="61" applyFont="1" applyFill="1" applyBorder="1" applyAlignment="1">
      <alignment vertical="center" wrapText="1"/>
      <protection/>
    </xf>
    <xf numFmtId="0" fontId="9" fillId="35" borderId="0" xfId="0" applyFont="1" applyFill="1" applyBorder="1" applyAlignment="1">
      <alignment horizontal="center" wrapText="1"/>
    </xf>
    <xf numFmtId="0" fontId="1" fillId="35" borderId="0" xfId="61" applyFill="1" applyBorder="1" applyAlignment="1">
      <alignment horizontal="center"/>
      <protection/>
    </xf>
    <xf numFmtId="14" fontId="31" fillId="35" borderId="0" xfId="0" applyNumberFormat="1" applyFont="1" applyFill="1" applyBorder="1" applyAlignment="1">
      <alignment wrapText="1"/>
    </xf>
    <xf numFmtId="0" fontId="14" fillId="35" borderId="0" xfId="0" applyFont="1" applyFill="1" applyBorder="1" applyAlignment="1">
      <alignment horizontal="left" vertical="top" wrapText="1"/>
    </xf>
    <xf numFmtId="0" fontId="9" fillId="35" borderId="0" xfId="0" applyFont="1" applyFill="1" applyBorder="1" applyAlignment="1">
      <alignment wrapText="1"/>
    </xf>
    <xf numFmtId="0" fontId="15" fillId="35" borderId="0" xfId="0" applyFont="1" applyFill="1" applyBorder="1" applyAlignment="1">
      <alignment horizontal="center" wrapText="1"/>
    </xf>
    <xf numFmtId="1" fontId="15" fillId="35" borderId="0" xfId="0" applyNumberFormat="1" applyFont="1" applyFill="1" applyBorder="1" applyAlignment="1">
      <alignment vertical="top" wrapText="1"/>
    </xf>
    <xf numFmtId="0" fontId="14" fillId="35" borderId="0" xfId="0" applyFont="1" applyFill="1" applyBorder="1" applyAlignment="1">
      <alignment horizontal="left" vertical="top" wrapText="1"/>
    </xf>
    <xf numFmtId="0" fontId="1" fillId="35" borderId="0" xfId="60" applyFill="1" applyBorder="1" applyAlignment="1">
      <alignment horizontal="center"/>
      <protection/>
    </xf>
    <xf numFmtId="3" fontId="9" fillId="35" borderId="0" xfId="0" applyNumberFormat="1" applyFont="1" applyFill="1" applyBorder="1" applyAlignment="1">
      <alignment horizontal="center"/>
    </xf>
    <xf numFmtId="3" fontId="9" fillId="35" borderId="0" xfId="0" applyNumberFormat="1" applyFont="1" applyFill="1" applyBorder="1" applyAlignment="1">
      <alignment wrapText="1"/>
    </xf>
    <xf numFmtId="0" fontId="15" fillId="38" borderId="0" xfId="60" applyFont="1" applyFill="1" applyBorder="1" applyAlignment="1">
      <alignment horizontal="center" vertical="top" wrapText="1"/>
      <protection/>
    </xf>
    <xf numFmtId="0" fontId="9" fillId="35" borderId="0" xfId="0" applyFont="1" applyFill="1" applyBorder="1" applyAlignment="1">
      <alignment horizontal="left" vertical="top" wrapText="1"/>
    </xf>
    <xf numFmtId="0" fontId="9" fillId="35" borderId="0" xfId="0" applyFont="1" applyFill="1" applyBorder="1" applyAlignment="1">
      <alignment horizontal="center"/>
    </xf>
    <xf numFmtId="0" fontId="15" fillId="35" borderId="0" xfId="0" applyFont="1" applyFill="1" applyBorder="1" applyAlignment="1">
      <alignment wrapText="1"/>
    </xf>
    <xf numFmtId="0" fontId="0" fillId="35" borderId="0" xfId="0" applyFill="1" applyBorder="1" applyAlignment="1">
      <alignment horizontal="center"/>
    </xf>
    <xf numFmtId="14" fontId="15" fillId="35" borderId="0" xfId="0" applyNumberFormat="1" applyFont="1" applyFill="1" applyBorder="1" applyAlignment="1">
      <alignment vertical="top" wrapText="1"/>
    </xf>
    <xf numFmtId="0" fontId="9" fillId="35" borderId="0" xfId="0" applyFont="1" applyFill="1" applyBorder="1" applyAlignment="1">
      <alignment horizontal="left" vertical="top" wrapText="1"/>
    </xf>
    <xf numFmtId="0" fontId="9" fillId="35" borderId="0" xfId="0" applyFont="1" applyFill="1" applyBorder="1" applyAlignment="1">
      <alignment/>
    </xf>
    <xf numFmtId="167" fontId="3" fillId="0" borderId="10" xfId="67" applyNumberFormat="1" applyFont="1" applyFill="1" applyBorder="1" applyAlignment="1">
      <alignment horizontal="right"/>
    </xf>
    <xf numFmtId="9" fontId="3" fillId="0" borderId="11" xfId="67" applyFont="1" applyFill="1" applyBorder="1" applyAlignment="1">
      <alignment horizontal="right"/>
    </xf>
    <xf numFmtId="3" fontId="10" fillId="34" borderId="10" xfId="0" applyNumberFormat="1" applyFont="1" applyFill="1" applyBorder="1" applyAlignment="1">
      <alignment horizontal="right"/>
    </xf>
    <xf numFmtId="3" fontId="10" fillId="34" borderId="10" xfId="0" applyNumberFormat="1" applyFont="1" applyFill="1" applyBorder="1" applyAlignment="1">
      <alignment horizontal="right" wrapText="1"/>
    </xf>
    <xf numFmtId="3" fontId="10" fillId="34" borderId="10" xfId="0" applyNumberFormat="1" applyFont="1" applyFill="1" applyBorder="1" applyAlignment="1">
      <alignment horizontal="right" vertical="center"/>
    </xf>
    <xf numFmtId="9" fontId="4" fillId="36" borderId="10" xfId="0" applyNumberFormat="1" applyFont="1" applyFill="1" applyBorder="1" applyAlignment="1">
      <alignment horizontal="right" vertical="center"/>
    </xf>
    <xf numFmtId="9" fontId="4" fillId="36" borderId="10" xfId="0" applyNumberFormat="1" applyFont="1" applyFill="1" applyBorder="1" applyAlignment="1">
      <alignment horizontal="right"/>
    </xf>
    <xf numFmtId="9" fontId="9" fillId="36" borderId="10" xfId="0" applyNumberFormat="1" applyFont="1" applyFill="1" applyBorder="1" applyAlignment="1">
      <alignment horizontal="right" vertical="center"/>
    </xf>
    <xf numFmtId="0" fontId="4" fillId="36" borderId="10" xfId="0" applyFont="1" applyFill="1" applyBorder="1" applyAlignment="1">
      <alignment horizontal="right" wrapText="1"/>
    </xf>
    <xf numFmtId="3" fontId="28" fillId="0" borderId="10" xfId="0" applyNumberFormat="1" applyFont="1" applyBorder="1" applyAlignment="1">
      <alignment horizontal="right" vertical="top"/>
    </xf>
    <xf numFmtId="3" fontId="10" fillId="0" borderId="10" xfId="0" applyNumberFormat="1" applyFont="1" applyBorder="1" applyAlignment="1">
      <alignment horizontal="right" vertical="top" wrapText="1"/>
    </xf>
    <xf numFmtId="3" fontId="28" fillId="0" borderId="10" xfId="0" applyNumberFormat="1" applyFont="1" applyBorder="1" applyAlignment="1">
      <alignment horizontal="right" vertical="top" wrapText="1"/>
    </xf>
    <xf numFmtId="0" fontId="21" fillId="0" borderId="10" xfId="0" applyFont="1" applyBorder="1" applyAlignment="1">
      <alignment horizontal="right" vertical="top"/>
    </xf>
    <xf numFmtId="3" fontId="21" fillId="0" borderId="10" xfId="0" applyNumberFormat="1" applyFont="1" applyBorder="1" applyAlignment="1">
      <alignment horizontal="right" vertical="top"/>
    </xf>
    <xf numFmtId="0" fontId="21" fillId="0" borderId="10" xfId="0" applyFont="1" applyBorder="1" applyAlignment="1">
      <alignment horizontal="right" vertical="top" wrapText="1"/>
    </xf>
    <xf numFmtId="3" fontId="28" fillId="35" borderId="10" xfId="0" applyNumberFormat="1" applyFont="1" applyFill="1" applyBorder="1" applyAlignment="1">
      <alignment horizontal="right" vertical="top"/>
    </xf>
    <xf numFmtId="3" fontId="21" fillId="35" borderId="14" xfId="0" applyNumberFormat="1" applyFont="1" applyFill="1" applyBorder="1" applyAlignment="1">
      <alignment horizontal="right" vertical="top" wrapText="1"/>
    </xf>
    <xf numFmtId="0" fontId="21" fillId="35" borderId="14" xfId="0" applyFont="1" applyFill="1" applyBorder="1" applyAlignment="1">
      <alignment horizontal="right" vertical="top" wrapText="1"/>
    </xf>
    <xf numFmtId="3" fontId="10" fillId="34" borderId="10" xfId="0" applyNumberFormat="1" applyFont="1" applyFill="1" applyBorder="1" applyAlignment="1">
      <alignment horizontal="right" vertical="top"/>
    </xf>
    <xf numFmtId="10" fontId="17" fillId="36" borderId="10" xfId="0" applyNumberFormat="1" applyFont="1" applyFill="1" applyBorder="1" applyAlignment="1">
      <alignment horizontal="right" vertical="center"/>
    </xf>
    <xf numFmtId="0" fontId="17" fillId="36" borderId="10" xfId="0" applyFont="1" applyFill="1" applyBorder="1" applyAlignment="1">
      <alignment horizontal="right" vertical="top"/>
    </xf>
    <xf numFmtId="9" fontId="17" fillId="36" borderId="10" xfId="0" applyNumberFormat="1" applyFont="1" applyFill="1" applyBorder="1" applyAlignment="1">
      <alignment horizontal="right" vertical="center"/>
    </xf>
    <xf numFmtId="0" fontId="21" fillId="0" borderId="14" xfId="0" applyFont="1" applyBorder="1" applyAlignment="1">
      <alignment horizontal="right" vertical="top"/>
    </xf>
    <xf numFmtId="3" fontId="21" fillId="0" borderId="14" xfId="0" applyNumberFormat="1" applyFont="1" applyBorder="1" applyAlignment="1">
      <alignment horizontal="right" vertical="top"/>
    </xf>
    <xf numFmtId="3" fontId="10" fillId="0" borderId="10" xfId="0" applyNumberFormat="1" applyFont="1" applyBorder="1" applyAlignment="1">
      <alignment horizontal="right" vertical="top"/>
    </xf>
    <xf numFmtId="3" fontId="28" fillId="0" borderId="18" xfId="0" applyNumberFormat="1" applyFont="1" applyFill="1" applyBorder="1" applyAlignment="1">
      <alignment horizontal="right" vertical="top"/>
    </xf>
    <xf numFmtId="3" fontId="28" fillId="0" borderId="0" xfId="0" applyNumberFormat="1" applyFont="1" applyFill="1" applyBorder="1" applyAlignment="1">
      <alignment horizontal="right" vertical="top"/>
    </xf>
    <xf numFmtId="0" fontId="28" fillId="0" borderId="10" xfId="0" applyFont="1" applyBorder="1" applyAlignment="1">
      <alignment horizontal="right" vertical="top"/>
    </xf>
    <xf numFmtId="3" fontId="28" fillId="0" borderId="19" xfId="0" applyNumberFormat="1" applyFont="1" applyBorder="1" applyAlignment="1">
      <alignment horizontal="right" vertical="top"/>
    </xf>
    <xf numFmtId="3" fontId="21" fillId="0" borderId="10" xfId="42" applyNumberFormat="1" applyFont="1" applyBorder="1" applyAlignment="1">
      <alignment horizontal="right" vertical="top"/>
    </xf>
    <xf numFmtId="3" fontId="21" fillId="0" borderId="10" xfId="0" applyNumberFormat="1" applyFont="1" applyBorder="1" applyAlignment="1">
      <alignment horizontal="right" vertical="top" wrapText="1"/>
    </xf>
    <xf numFmtId="3" fontId="28" fillId="0" borderId="10" xfId="0" applyNumberFormat="1" applyFont="1" applyFill="1" applyBorder="1" applyAlignment="1">
      <alignment horizontal="right" vertical="top"/>
    </xf>
    <xf numFmtId="0" fontId="17" fillId="36" borderId="10" xfId="0" applyFont="1" applyFill="1" applyBorder="1" applyAlignment="1">
      <alignment horizontal="right" vertical="center" wrapText="1"/>
    </xf>
    <xf numFmtId="0" fontId="14" fillId="36" borderId="10" xfId="0" applyFont="1" applyFill="1" applyBorder="1" applyAlignment="1">
      <alignment horizontal="right" indent="2"/>
    </xf>
    <xf numFmtId="3" fontId="4" fillId="0" borderId="10" xfId="0" applyNumberFormat="1" applyFont="1" applyBorder="1" applyAlignment="1">
      <alignment horizontal="right" vertical="top"/>
    </xf>
    <xf numFmtId="3" fontId="28" fillId="35" borderId="18" xfId="0" applyNumberFormat="1" applyFont="1" applyFill="1" applyBorder="1" applyAlignment="1">
      <alignment horizontal="right" vertical="top"/>
    </xf>
    <xf numFmtId="3" fontId="28" fillId="35" borderId="0" xfId="0" applyNumberFormat="1" applyFont="1" applyFill="1" applyBorder="1" applyAlignment="1">
      <alignment horizontal="right" vertical="top"/>
    </xf>
    <xf numFmtId="3" fontId="28" fillId="35" borderId="17" xfId="0" applyNumberFormat="1" applyFont="1" applyFill="1" applyBorder="1" applyAlignment="1">
      <alignment horizontal="right" vertical="top"/>
    </xf>
    <xf numFmtId="3" fontId="4" fillId="0" borderId="11" xfId="0" applyNumberFormat="1" applyFont="1" applyBorder="1" applyAlignment="1">
      <alignment horizontal="right" vertical="top"/>
    </xf>
    <xf numFmtId="0" fontId="21" fillId="35" borderId="10" xfId="0" applyFont="1" applyFill="1" applyBorder="1" applyAlignment="1">
      <alignment horizontal="right" vertical="top" wrapText="1"/>
    </xf>
    <xf numFmtId="0" fontId="21" fillId="35" borderId="10" xfId="0" applyFont="1" applyFill="1" applyBorder="1" applyAlignment="1">
      <alignment horizontal="right" vertical="top"/>
    </xf>
    <xf numFmtId="3" fontId="28" fillId="0" borderId="14" xfId="0" applyNumberFormat="1" applyFont="1" applyFill="1" applyBorder="1" applyAlignment="1">
      <alignment horizontal="right" vertical="top"/>
    </xf>
    <xf numFmtId="3" fontId="28" fillId="0" borderId="15" xfId="0" applyNumberFormat="1" applyFont="1" applyFill="1" applyBorder="1" applyAlignment="1">
      <alignment horizontal="right" vertical="top"/>
    </xf>
    <xf numFmtId="3" fontId="21" fillId="35" borderId="10" xfId="0" applyNumberFormat="1" applyFont="1" applyFill="1" applyBorder="1" applyAlignment="1">
      <alignment horizontal="right" vertical="top"/>
    </xf>
    <xf numFmtId="1" fontId="21" fillId="0" borderId="10" xfId="0" applyNumberFormat="1" applyFont="1" applyBorder="1" applyAlignment="1">
      <alignment horizontal="right" vertical="top"/>
    </xf>
    <xf numFmtId="1" fontId="28" fillId="35" borderId="17" xfId="0" applyNumberFormat="1" applyFont="1" applyFill="1" applyBorder="1" applyAlignment="1">
      <alignment horizontal="right" vertical="top"/>
    </xf>
    <xf numFmtId="1" fontId="28" fillId="35" borderId="10" xfId="0" applyNumberFormat="1" applyFont="1" applyFill="1" applyBorder="1" applyAlignment="1">
      <alignment horizontal="right" vertical="top"/>
    </xf>
    <xf numFmtId="1" fontId="28" fillId="0" borderId="10" xfId="0" applyNumberFormat="1" applyFont="1" applyFill="1" applyBorder="1" applyAlignment="1">
      <alignment horizontal="right" vertical="top"/>
    </xf>
    <xf numFmtId="0" fontId="0" fillId="0" borderId="10" xfId="0" applyFont="1" applyBorder="1" applyAlignment="1">
      <alignment horizontal="right" vertical="top"/>
    </xf>
    <xf numFmtId="3" fontId="18" fillId="35" borderId="10" xfId="0" applyNumberFormat="1" applyFont="1" applyFill="1" applyBorder="1" applyAlignment="1">
      <alignment horizontal="right" vertical="top"/>
    </xf>
    <xf numFmtId="0" fontId="28" fillId="35" borderId="10" xfId="0" applyFont="1" applyFill="1" applyBorder="1" applyAlignment="1">
      <alignment horizontal="right" vertical="top"/>
    </xf>
    <xf numFmtId="0" fontId="26" fillId="35" borderId="10" xfId="0" applyFont="1" applyFill="1" applyBorder="1" applyAlignment="1">
      <alignment horizontal="right" vertical="top"/>
    </xf>
    <xf numFmtId="0" fontId="30" fillId="0" borderId="0" xfId="0" applyFont="1" applyAlignment="1">
      <alignment horizontal="right" vertical="top"/>
    </xf>
    <xf numFmtId="3" fontId="28" fillId="35" borderId="10" xfId="60" applyNumberFormat="1" applyFont="1" applyFill="1" applyBorder="1" applyAlignment="1">
      <alignment horizontal="right" vertical="top"/>
      <protection/>
    </xf>
    <xf numFmtId="3" fontId="28" fillId="35" borderId="10" xfId="60" applyNumberFormat="1" applyFont="1" applyFill="1" applyBorder="1" applyAlignment="1">
      <alignment horizontal="right" vertical="top" wrapText="1"/>
      <protection/>
    </xf>
    <xf numFmtId="3" fontId="28" fillId="35" borderId="19" xfId="60" applyNumberFormat="1" applyFont="1" applyFill="1" applyBorder="1" applyAlignment="1">
      <alignment horizontal="right" vertical="top" wrapText="1"/>
      <protection/>
    </xf>
    <xf numFmtId="3" fontId="28" fillId="35" borderId="15" xfId="60" applyNumberFormat="1" applyFont="1" applyFill="1" applyBorder="1" applyAlignment="1">
      <alignment horizontal="right" vertical="top" wrapText="1"/>
      <protection/>
    </xf>
    <xf numFmtId="0" fontId="10" fillId="34" borderId="10" xfId="0" applyFont="1" applyFill="1" applyBorder="1" applyAlignment="1">
      <alignment horizontal="right" wrapText="1"/>
    </xf>
    <xf numFmtId="3" fontId="21" fillId="0" borderId="10" xfId="0" applyNumberFormat="1" applyFont="1" applyBorder="1" applyAlignment="1">
      <alignment horizontal="right" wrapText="1"/>
    </xf>
    <xf numFmtId="3" fontId="21" fillId="0" borderId="10" xfId="0" applyNumberFormat="1" applyFont="1" applyFill="1" applyBorder="1" applyAlignment="1">
      <alignment horizontal="right"/>
    </xf>
    <xf numFmtId="3" fontId="21" fillId="0" borderId="10" xfId="0" applyNumberFormat="1" applyFont="1" applyFill="1" applyBorder="1" applyAlignment="1">
      <alignment horizontal="right" wrapText="1"/>
    </xf>
    <xf numFmtId="3" fontId="10" fillId="34" borderId="10" xfId="0" applyNumberFormat="1" applyFont="1" applyFill="1" applyBorder="1" applyAlignment="1">
      <alignment horizontal="right"/>
    </xf>
    <xf numFmtId="0" fontId="17" fillId="36" borderId="10" xfId="0" applyFont="1" applyFill="1" applyBorder="1" applyAlignment="1">
      <alignment horizontal="right" indent="2"/>
    </xf>
    <xf numFmtId="9" fontId="17" fillId="36" borderId="10" xfId="0" applyNumberFormat="1" applyFont="1" applyFill="1" applyBorder="1" applyAlignment="1">
      <alignment horizontal="right" indent="2"/>
    </xf>
    <xf numFmtId="10" fontId="17" fillId="36" borderId="10" xfId="0" applyNumberFormat="1" applyFont="1" applyFill="1" applyBorder="1" applyAlignment="1">
      <alignment horizontal="right" indent="2"/>
    </xf>
    <xf numFmtId="3" fontId="21" fillId="0" borderId="10" xfId="0" applyNumberFormat="1" applyFont="1" applyFill="1" applyBorder="1" applyAlignment="1">
      <alignment horizontal="right" vertical="top"/>
    </xf>
    <xf numFmtId="3" fontId="10" fillId="0" borderId="10" xfId="0" applyNumberFormat="1" applyFont="1" applyFill="1" applyBorder="1" applyAlignment="1">
      <alignment horizontal="right" vertical="top"/>
    </xf>
    <xf numFmtId="3" fontId="4" fillId="34" borderId="10" xfId="0" applyNumberFormat="1" applyFont="1" applyFill="1" applyBorder="1" applyAlignment="1">
      <alignment horizontal="right"/>
    </xf>
    <xf numFmtId="3" fontId="4" fillId="34" borderId="10" xfId="0" applyNumberFormat="1" applyFont="1" applyFill="1" applyBorder="1" applyAlignment="1">
      <alignment horizontal="right" wrapText="1"/>
    </xf>
    <xf numFmtId="165" fontId="4" fillId="36" borderId="10" xfId="0" applyNumberFormat="1" applyFont="1" applyFill="1" applyBorder="1" applyAlignment="1">
      <alignment horizontal="right"/>
    </xf>
    <xf numFmtId="3" fontId="4" fillId="36" borderId="10" xfId="0" applyNumberFormat="1" applyFont="1" applyFill="1" applyBorder="1" applyAlignment="1">
      <alignment horizontal="right"/>
    </xf>
    <xf numFmtId="166" fontId="4" fillId="36" borderId="10" xfId="0" applyNumberFormat="1" applyFont="1" applyFill="1" applyBorder="1" applyAlignment="1">
      <alignment horizontal="right"/>
    </xf>
    <xf numFmtId="0" fontId="4" fillId="36" borderId="10" xfId="0" applyFont="1" applyFill="1" applyBorder="1" applyAlignment="1">
      <alignment horizontal="right" wrapText="1"/>
    </xf>
    <xf numFmtId="3" fontId="21" fillId="35" borderId="10" xfId="60" applyNumberFormat="1" applyFont="1" applyFill="1" applyBorder="1" applyAlignment="1">
      <alignment horizontal="right" vertical="top"/>
      <protection/>
    </xf>
    <xf numFmtId="3" fontId="21" fillId="0" borderId="11" xfId="0" applyNumberFormat="1" applyFont="1" applyBorder="1" applyAlignment="1">
      <alignment horizontal="right" vertical="top"/>
    </xf>
    <xf numFmtId="3" fontId="10" fillId="0" borderId="11" xfId="0" applyNumberFormat="1" applyFont="1" applyBorder="1" applyAlignment="1">
      <alignment horizontal="right" vertical="top" wrapText="1"/>
    </xf>
    <xf numFmtId="3" fontId="21" fillId="0" borderId="21" xfId="0" applyNumberFormat="1" applyFont="1" applyBorder="1" applyAlignment="1">
      <alignment horizontal="right" vertical="top"/>
    </xf>
    <xf numFmtId="3" fontId="10" fillId="0" borderId="21" xfId="0" applyNumberFormat="1" applyFont="1" applyBorder="1" applyAlignment="1">
      <alignment horizontal="right" vertical="top" wrapText="1"/>
    </xf>
    <xf numFmtId="3" fontId="4" fillId="34" borderId="14" xfId="0" applyNumberFormat="1" applyFont="1" applyFill="1" applyBorder="1" applyAlignment="1">
      <alignment horizontal="right"/>
    </xf>
    <xf numFmtId="0" fontId="14" fillId="36" borderId="10" xfId="0" applyFont="1" applyFill="1" applyBorder="1" applyAlignment="1">
      <alignment horizontal="right" indent="2"/>
    </xf>
    <xf numFmtId="3" fontId="21" fillId="35" borderId="10" xfId="61" applyNumberFormat="1" applyFont="1" applyFill="1" applyBorder="1" applyAlignment="1">
      <alignment horizontal="right" vertical="top"/>
      <protection/>
    </xf>
    <xf numFmtId="3" fontId="21" fillId="35" borderId="0" xfId="0" applyNumberFormat="1" applyFont="1" applyFill="1" applyBorder="1" applyAlignment="1">
      <alignment horizontal="right" vertical="top"/>
    </xf>
    <xf numFmtId="3" fontId="21" fillId="35" borderId="11" xfId="0" applyNumberFormat="1" applyFont="1" applyFill="1" applyBorder="1" applyAlignment="1">
      <alignment horizontal="right" vertical="top"/>
    </xf>
    <xf numFmtId="0" fontId="21" fillId="35" borderId="11" xfId="0" applyFont="1" applyFill="1" applyBorder="1" applyAlignment="1">
      <alignment horizontal="right" vertical="top"/>
    </xf>
    <xf numFmtId="3" fontId="10" fillId="34" borderId="10" xfId="0" applyNumberFormat="1" applyFont="1" applyFill="1" applyBorder="1" applyAlignment="1">
      <alignment horizontal="right" vertical="top"/>
    </xf>
    <xf numFmtId="3" fontId="10" fillId="34" borderId="10" xfId="0" applyNumberFormat="1" applyFont="1" applyFill="1" applyBorder="1" applyAlignment="1">
      <alignment horizontal="right" vertical="top" wrapText="1"/>
    </xf>
    <xf numFmtId="167" fontId="4" fillId="36" borderId="10" xfId="67" applyNumberFormat="1" applyFont="1" applyFill="1" applyBorder="1" applyAlignment="1" quotePrefix="1">
      <alignment horizontal="right" vertical="top"/>
    </xf>
    <xf numFmtId="3" fontId="4" fillId="36" borderId="10" xfId="0" applyNumberFormat="1" applyFont="1" applyFill="1" applyBorder="1" applyAlignment="1">
      <alignment horizontal="right" vertical="top"/>
    </xf>
    <xf numFmtId="3" fontId="4" fillId="36" borderId="10" xfId="0" applyNumberFormat="1" applyFont="1" applyFill="1" applyBorder="1" applyAlignment="1" quotePrefix="1">
      <alignment horizontal="right" vertical="top"/>
    </xf>
    <xf numFmtId="0" fontId="4" fillId="36" borderId="10" xfId="0" applyFont="1" applyFill="1" applyBorder="1" applyAlignment="1">
      <alignment horizontal="right" vertical="top" wrapText="1"/>
    </xf>
    <xf numFmtId="3" fontId="28" fillId="0" borderId="17" xfId="0" applyNumberFormat="1" applyFont="1" applyBorder="1" applyAlignment="1">
      <alignment horizontal="right" vertical="top"/>
    </xf>
    <xf numFmtId="3" fontId="21" fillId="35" borderId="17" xfId="0" applyNumberFormat="1" applyFont="1" applyFill="1" applyBorder="1" applyAlignment="1">
      <alignment horizontal="right" vertical="top"/>
    </xf>
    <xf numFmtId="0" fontId="21" fillId="35" borderId="17" xfId="0" applyFont="1" applyFill="1" applyBorder="1" applyAlignment="1">
      <alignment horizontal="right" vertical="top"/>
    </xf>
    <xf numFmtId="0" fontId="21" fillId="0" borderId="17" xfId="0" applyFont="1" applyBorder="1" applyAlignment="1">
      <alignment horizontal="right" vertical="top" wrapText="1"/>
    </xf>
    <xf numFmtId="3" fontId="4" fillId="34" borderId="10" xfId="0" applyNumberFormat="1" applyFont="1" applyFill="1" applyBorder="1" applyAlignment="1">
      <alignment horizontal="right" vertical="center"/>
    </xf>
    <xf numFmtId="3" fontId="4" fillId="34" borderId="10" xfId="0" applyNumberFormat="1" applyFont="1" applyFill="1" applyBorder="1" applyAlignment="1">
      <alignment horizontal="right" vertical="center" wrapText="1"/>
    </xf>
    <xf numFmtId="3" fontId="9" fillId="36" borderId="10" xfId="0" applyNumberFormat="1" applyFont="1" applyFill="1" applyBorder="1" applyAlignment="1">
      <alignment horizontal="right" vertical="center"/>
    </xf>
    <xf numFmtId="0" fontId="4" fillId="36" borderId="10" xfId="0" applyFont="1" applyFill="1" applyBorder="1" applyAlignment="1">
      <alignment horizontal="right" vertical="center" wrapText="1"/>
    </xf>
    <xf numFmtId="0" fontId="10" fillId="0" borderId="10" xfId="0" applyFont="1" applyBorder="1" applyAlignment="1">
      <alignment horizontal="right" vertical="top"/>
    </xf>
    <xf numFmtId="3" fontId="28" fillId="0" borderId="10" xfId="64" applyNumberFormat="1" applyFont="1" applyFill="1" applyBorder="1" applyAlignment="1">
      <alignment horizontal="right" vertical="top" wrapText="1"/>
      <protection/>
    </xf>
    <xf numFmtId="3" fontId="18" fillId="0" borderId="10" xfId="64" applyNumberFormat="1" applyFont="1" applyFill="1" applyBorder="1" applyAlignment="1">
      <alignment horizontal="right" vertical="top" wrapText="1"/>
      <protection/>
    </xf>
    <xf numFmtId="3" fontId="28" fillId="0" borderId="10" xfId="61" applyNumberFormat="1" applyFont="1" applyFill="1" applyBorder="1" applyAlignment="1">
      <alignment horizontal="right" vertical="top"/>
      <protection/>
    </xf>
    <xf numFmtId="3" fontId="18" fillId="0" borderId="10" xfId="61" applyNumberFormat="1" applyFont="1" applyFill="1" applyBorder="1" applyAlignment="1">
      <alignment horizontal="right" vertical="top"/>
      <protection/>
    </xf>
    <xf numFmtId="0" fontId="9" fillId="0" borderId="10" xfId="0" applyFont="1" applyBorder="1" applyAlignment="1">
      <alignment horizontal="right" vertical="center"/>
    </xf>
    <xf numFmtId="3" fontId="9" fillId="0" borderId="10" xfId="0" applyNumberFormat="1" applyFont="1" applyBorder="1" applyAlignment="1">
      <alignment horizontal="right" vertical="center"/>
    </xf>
    <xf numFmtId="3" fontId="9" fillId="0" borderId="10" xfId="0" applyNumberFormat="1" applyFont="1" applyBorder="1" applyAlignment="1">
      <alignment horizontal="right" vertical="center" wrapText="1"/>
    </xf>
    <xf numFmtId="0" fontId="14" fillId="36" borderId="10" xfId="0" applyFont="1" applyFill="1" applyBorder="1" applyAlignment="1">
      <alignment horizontal="right" vertical="center"/>
    </xf>
    <xf numFmtId="3" fontId="21" fillId="0" borderId="10" xfId="0" applyNumberFormat="1" applyFont="1" applyBorder="1" applyAlignment="1">
      <alignment horizontal="right" vertical="center"/>
    </xf>
    <xf numFmtId="3" fontId="10" fillId="0" borderId="10" xfId="0" applyNumberFormat="1" applyFont="1" applyBorder="1" applyAlignment="1">
      <alignment horizontal="right" vertical="center"/>
    </xf>
    <xf numFmtId="0" fontId="21" fillId="0" borderId="10" xfId="0" applyFont="1" applyBorder="1" applyAlignment="1">
      <alignment horizontal="right" vertical="center"/>
    </xf>
    <xf numFmtId="3" fontId="21" fillId="0" borderId="10" xfId="61" applyNumberFormat="1" applyFont="1" applyFill="1" applyBorder="1" applyAlignment="1">
      <alignment horizontal="right" vertical="center"/>
      <protection/>
    </xf>
    <xf numFmtId="3" fontId="10" fillId="0" borderId="10" xfId="61" applyNumberFormat="1" applyFont="1" applyFill="1" applyBorder="1" applyAlignment="1">
      <alignment horizontal="right" vertical="center"/>
      <protection/>
    </xf>
    <xf numFmtId="0" fontId="10" fillId="0" borderId="10" xfId="0" applyFont="1" applyBorder="1" applyAlignment="1">
      <alignment horizontal="right" vertical="center"/>
    </xf>
    <xf numFmtId="9" fontId="14" fillId="36" borderId="10" xfId="0" applyNumberFormat="1" applyFont="1" applyFill="1" applyBorder="1" applyAlignment="1">
      <alignment horizontal="right" vertical="center"/>
    </xf>
    <xf numFmtId="0" fontId="21" fillId="0" borderId="10" xfId="0" applyFont="1" applyBorder="1" applyAlignment="1">
      <alignment horizontal="right" vertical="top"/>
    </xf>
    <xf numFmtId="3" fontId="10" fillId="0" borderId="10" xfId="61" applyNumberFormat="1" applyFont="1" applyFill="1" applyBorder="1" applyAlignment="1">
      <alignment horizontal="right" vertical="top"/>
      <protection/>
    </xf>
    <xf numFmtId="3" fontId="21" fillId="0" borderId="10" xfId="61" applyNumberFormat="1" applyFont="1" applyFill="1" applyBorder="1" applyAlignment="1">
      <alignment horizontal="right" vertical="top"/>
      <protection/>
    </xf>
    <xf numFmtId="0" fontId="9" fillId="0" borderId="10" xfId="0" applyFont="1" applyBorder="1" applyAlignment="1">
      <alignment horizontal="right" vertical="center"/>
    </xf>
    <xf numFmtId="167" fontId="34" fillId="36" borderId="10" xfId="67" applyNumberFormat="1" applyFont="1" applyFill="1" applyBorder="1" applyAlignment="1">
      <alignment horizontal="right" vertical="center"/>
    </xf>
    <xf numFmtId="3" fontId="40" fillId="36" borderId="10" xfId="0" applyNumberFormat="1" applyFont="1" applyFill="1" applyBorder="1" applyAlignment="1">
      <alignment horizontal="right" vertical="center"/>
    </xf>
    <xf numFmtId="3" fontId="38" fillId="36" borderId="10" xfId="0" applyNumberFormat="1" applyFont="1" applyFill="1" applyBorder="1" applyAlignment="1">
      <alignment horizontal="right" vertical="center"/>
    </xf>
    <xf numFmtId="0" fontId="28" fillId="0" borderId="11" xfId="61" applyFont="1" applyFill="1" applyBorder="1" applyAlignment="1">
      <alignment horizontal="right" vertical="top"/>
      <protection/>
    </xf>
    <xf numFmtId="3" fontId="18" fillId="0" borderId="11" xfId="61" applyNumberFormat="1" applyFont="1" applyFill="1" applyBorder="1" applyAlignment="1">
      <alignment horizontal="right" vertical="top"/>
      <protection/>
    </xf>
    <xf numFmtId="0" fontId="15" fillId="0" borderId="0" xfId="61" applyFont="1" applyFill="1" applyBorder="1" applyAlignment="1">
      <alignment horizontal="right" vertical="center"/>
      <protection/>
    </xf>
    <xf numFmtId="3" fontId="15" fillId="0" borderId="0" xfId="61" applyNumberFormat="1" applyFont="1" applyFill="1" applyBorder="1" applyAlignment="1">
      <alignment horizontal="right" vertical="center"/>
      <protection/>
    </xf>
    <xf numFmtId="0" fontId="9" fillId="0" borderId="0" xfId="0" applyFont="1" applyAlignment="1">
      <alignment horizontal="right" vertical="center"/>
    </xf>
    <xf numFmtId="3" fontId="9" fillId="0" borderId="10" xfId="0" applyNumberFormat="1" applyFont="1" applyBorder="1" applyAlignment="1">
      <alignment horizontal="right" vertical="top"/>
    </xf>
    <xf numFmtId="3" fontId="4" fillId="0" borderId="10" xfId="0" applyNumberFormat="1" applyFont="1" applyBorder="1" applyAlignment="1">
      <alignment horizontal="right" vertical="top"/>
    </xf>
    <xf numFmtId="3" fontId="4" fillId="0" borderId="10" xfId="61" applyNumberFormat="1" applyFont="1" applyFill="1" applyBorder="1" applyAlignment="1">
      <alignment horizontal="right" vertical="top"/>
      <protection/>
    </xf>
    <xf numFmtId="3" fontId="9" fillId="0" borderId="10" xfId="61" applyNumberFormat="1" applyFont="1" applyFill="1" applyBorder="1" applyAlignment="1">
      <alignment horizontal="right" vertical="top"/>
      <protection/>
    </xf>
    <xf numFmtId="0" fontId="9" fillId="0" borderId="10" xfId="0" applyFont="1" applyBorder="1" applyAlignment="1">
      <alignment horizontal="right" vertical="top"/>
    </xf>
    <xf numFmtId="0" fontId="4" fillId="0" borderId="10" xfId="0" applyFont="1" applyBorder="1" applyAlignment="1">
      <alignment horizontal="right" vertical="top"/>
    </xf>
    <xf numFmtId="0" fontId="28" fillId="35" borderId="18" xfId="60" applyFont="1" applyFill="1" applyBorder="1" applyAlignment="1">
      <alignment horizontal="left" vertical="top" wrapText="1"/>
      <protection/>
    </xf>
    <xf numFmtId="3" fontId="28" fillId="0" borderId="0" xfId="0" applyNumberFormat="1" applyFont="1" applyAlignment="1">
      <alignment vertical="top"/>
    </xf>
    <xf numFmtId="0" fontId="28" fillId="35" borderId="11" xfId="60" applyFont="1" applyFill="1" applyBorder="1" applyAlignment="1">
      <alignment vertical="top" wrapText="1"/>
      <protection/>
    </xf>
    <xf numFmtId="0" fontId="28" fillId="35" borderId="18" xfId="60" applyFont="1" applyFill="1" applyBorder="1" applyAlignment="1">
      <alignment vertical="top" wrapText="1"/>
      <protection/>
    </xf>
    <xf numFmtId="0" fontId="82" fillId="0" borderId="0" xfId="0" applyFont="1" applyAlignment="1">
      <alignment horizontal="left" vertical="top" wrapText="1"/>
    </xf>
    <xf numFmtId="0" fontId="10" fillId="36" borderId="10" xfId="0" applyFont="1" applyFill="1" applyBorder="1" applyAlignment="1">
      <alignment horizontal="center" wrapText="1"/>
    </xf>
    <xf numFmtId="3" fontId="10" fillId="36" borderId="10" xfId="0" applyNumberFormat="1" applyFont="1" applyFill="1" applyBorder="1" applyAlignment="1">
      <alignment horizontal="right"/>
    </xf>
    <xf numFmtId="0" fontId="10" fillId="36" borderId="10" xfId="0" applyFont="1" applyFill="1" applyBorder="1" applyAlignment="1">
      <alignment horizontal="right" wrapText="1"/>
    </xf>
    <xf numFmtId="3" fontId="10" fillId="0" borderId="10" xfId="0" applyNumberFormat="1" applyFont="1" applyFill="1" applyBorder="1" applyAlignment="1">
      <alignment horizontal="center"/>
    </xf>
    <xf numFmtId="3" fontId="10" fillId="0" borderId="10" xfId="0" applyNumberFormat="1" applyFont="1" applyFill="1" applyBorder="1" applyAlignment="1">
      <alignment wrapText="1"/>
    </xf>
    <xf numFmtId="0" fontId="17" fillId="0" borderId="10" xfId="0" applyFont="1" applyFill="1" applyBorder="1" applyAlignment="1">
      <alignment horizontal="left" vertical="top" wrapText="1"/>
    </xf>
    <xf numFmtId="14" fontId="17" fillId="36" borderId="10" xfId="0" applyNumberFormat="1" applyFont="1" applyFill="1" applyBorder="1" applyAlignment="1">
      <alignment wrapText="1"/>
    </xf>
    <xf numFmtId="0" fontId="30" fillId="0" borderId="10" xfId="0" applyFont="1" applyBorder="1" applyAlignment="1">
      <alignment horizontal="right" vertical="top"/>
    </xf>
    <xf numFmtId="3" fontId="10" fillId="0" borderId="10" xfId="0" applyNumberFormat="1" applyFont="1" applyBorder="1" applyAlignment="1">
      <alignment horizontal="right"/>
    </xf>
    <xf numFmtId="49" fontId="30" fillId="0" borderId="10" xfId="0" applyNumberFormat="1" applyFont="1" applyBorder="1" applyAlignment="1">
      <alignment horizontal="left" vertical="top" wrapText="1"/>
    </xf>
    <xf numFmtId="0" fontId="0" fillId="0" borderId="10" xfId="0" applyBorder="1" applyAlignment="1">
      <alignment wrapText="1"/>
    </xf>
    <xf numFmtId="0" fontId="21" fillId="0" borderId="19" xfId="0" applyFont="1" applyBorder="1" applyAlignment="1">
      <alignment/>
    </xf>
    <xf numFmtId="0" fontId="21" fillId="0" borderId="24" xfId="0" applyFont="1" applyBorder="1" applyAlignment="1">
      <alignment/>
    </xf>
    <xf numFmtId="0" fontId="83" fillId="0" borderId="16" xfId="0" applyFont="1" applyBorder="1" applyAlignment="1">
      <alignment/>
    </xf>
    <xf numFmtId="0" fontId="83" fillId="0" borderId="17" xfId="0" applyFont="1" applyBorder="1" applyAlignment="1">
      <alignment/>
    </xf>
    <xf numFmtId="0" fontId="41" fillId="0" borderId="19" xfId="0" applyFont="1" applyBorder="1" applyAlignment="1">
      <alignment/>
    </xf>
    <xf numFmtId="0" fontId="30" fillId="0" borderId="17" xfId="0" applyFont="1" applyBorder="1" applyAlignment="1">
      <alignment/>
    </xf>
    <xf numFmtId="0" fontId="21" fillId="0" borderId="25" xfId="0" applyFont="1" applyBorder="1" applyAlignment="1">
      <alignment/>
    </xf>
    <xf numFmtId="0" fontId="83" fillId="0" borderId="26" xfId="0" applyFont="1" applyBorder="1" applyAlignment="1">
      <alignment/>
    </xf>
    <xf numFmtId="0" fontId="21" fillId="0" borderId="20" xfId="0" applyFont="1" applyBorder="1" applyAlignment="1">
      <alignment/>
    </xf>
    <xf numFmtId="0" fontId="83" fillId="0" borderId="27" xfId="0" applyFont="1" applyBorder="1" applyAlignment="1">
      <alignment/>
    </xf>
    <xf numFmtId="0" fontId="82" fillId="0" borderId="10" xfId="0" applyFont="1" applyBorder="1" applyAlignment="1">
      <alignment/>
    </xf>
    <xf numFmtId="0" fontId="28" fillId="0" borderId="11" xfId="0" applyFont="1" applyFill="1" applyBorder="1" applyAlignment="1">
      <alignment horizontal="left" vertical="top"/>
    </xf>
    <xf numFmtId="0" fontId="9" fillId="35" borderId="11" xfId="0" applyFont="1" applyFill="1" applyBorder="1" applyAlignment="1">
      <alignment horizontal="left" vertical="top"/>
    </xf>
    <xf numFmtId="0" fontId="28" fillId="0" borderId="10" xfId="0" applyFont="1" applyBorder="1" applyAlignment="1" quotePrefix="1">
      <alignment horizontal="left" vertical="top"/>
    </xf>
    <xf numFmtId="0" fontId="11" fillId="0" borderId="10" xfId="0" applyFont="1" applyFill="1" applyBorder="1" applyAlignment="1">
      <alignment horizontal="left" indent="4"/>
    </xf>
    <xf numFmtId="166" fontId="3" fillId="0" borderId="10" xfId="0" applyNumberFormat="1" applyFont="1" applyFill="1" applyBorder="1" applyAlignment="1" quotePrefix="1">
      <alignment horizontal="right"/>
    </xf>
    <xf numFmtId="167" fontId="3" fillId="0" borderId="10" xfId="0" applyNumberFormat="1" applyFont="1" applyFill="1" applyBorder="1" applyAlignment="1">
      <alignment horizontal="right" wrapText="1"/>
    </xf>
    <xf numFmtId="0" fontId="3" fillId="0" borderId="10" xfId="0" applyNumberFormat="1" applyFont="1" applyFill="1" applyBorder="1" applyAlignment="1">
      <alignment horizontal="right" wrapText="1"/>
    </xf>
    <xf numFmtId="167" fontId="3" fillId="0" borderId="11" xfId="44" applyNumberFormat="1" applyFont="1" applyFill="1" applyBorder="1" applyAlignment="1">
      <alignment horizontal="right"/>
    </xf>
    <xf numFmtId="0" fontId="3" fillId="0" borderId="10" xfId="44" applyNumberFormat="1" applyFont="1" applyFill="1" applyBorder="1" applyAlignment="1">
      <alignment horizontal="right"/>
    </xf>
    <xf numFmtId="173" fontId="3" fillId="0" borderId="10" xfId="44" applyNumberFormat="1" applyFont="1" applyFill="1" applyBorder="1" applyAlignment="1">
      <alignment horizontal="right"/>
    </xf>
    <xf numFmtId="167" fontId="3" fillId="0" borderId="11" xfId="67" applyNumberFormat="1" applyFont="1" applyFill="1" applyBorder="1" applyAlignment="1">
      <alignment horizontal="right"/>
    </xf>
    <xf numFmtId="9" fontId="3" fillId="0" borderId="11" xfId="67" applyFont="1" applyFill="1" applyBorder="1" applyAlignment="1" quotePrefix="1">
      <alignment horizontal="right"/>
    </xf>
    <xf numFmtId="0" fontId="18" fillId="37" borderId="10" xfId="0" applyFont="1" applyFill="1" applyBorder="1" applyAlignment="1">
      <alignment horizontal="center"/>
    </xf>
    <xf numFmtId="0" fontId="13" fillId="37" borderId="10" xfId="0" applyFont="1" applyFill="1" applyBorder="1" applyAlignment="1">
      <alignment horizontal="center"/>
    </xf>
    <xf numFmtId="0" fontId="63" fillId="0" borderId="0" xfId="0" applyFont="1" applyAlignment="1">
      <alignment/>
    </xf>
    <xf numFmtId="0" fontId="13" fillId="37" borderId="10" xfId="0" applyFont="1" applyFill="1" applyBorder="1" applyAlignment="1">
      <alignment horizontal="center" vertical="center"/>
    </xf>
    <xf numFmtId="167" fontId="3" fillId="0" borderId="10" xfId="44" applyNumberFormat="1" applyFont="1" applyFill="1" applyBorder="1" applyAlignment="1">
      <alignment horizontal="right"/>
    </xf>
    <xf numFmtId="0" fontId="12" fillId="0" borderId="10" xfId="0" applyFont="1" applyFill="1" applyBorder="1" applyAlignment="1">
      <alignment horizontal="left" indent="4"/>
    </xf>
    <xf numFmtId="3" fontId="28" fillId="39" borderId="10" xfId="0" applyNumberFormat="1" applyFont="1" applyFill="1" applyBorder="1" applyAlignment="1">
      <alignment horizontal="left" vertical="top"/>
    </xf>
    <xf numFmtId="0" fontId="0" fillId="40" borderId="0" xfId="0" applyFill="1" applyAlignment="1">
      <alignment/>
    </xf>
    <xf numFmtId="3" fontId="28" fillId="39" borderId="10" xfId="0" applyNumberFormat="1" applyFont="1" applyFill="1" applyBorder="1" applyAlignment="1">
      <alignment horizontal="right" vertical="top" wrapText="1"/>
    </xf>
    <xf numFmtId="3" fontId="28" fillId="39" borderId="14" xfId="0" applyNumberFormat="1" applyFont="1" applyFill="1" applyBorder="1" applyAlignment="1">
      <alignment horizontal="right" vertical="top" wrapText="1"/>
    </xf>
    <xf numFmtId="0" fontId="0" fillId="0" borderId="0" xfId="0" applyAlignment="1">
      <alignment/>
    </xf>
    <xf numFmtId="0" fontId="21" fillId="39" borderId="10" xfId="0" applyFont="1" applyFill="1" applyBorder="1" applyAlignment="1">
      <alignment horizontal="left" vertical="top" wrapText="1"/>
    </xf>
    <xf numFmtId="0" fontId="21" fillId="39" borderId="10" xfId="0" applyFont="1" applyFill="1" applyBorder="1" applyAlignment="1" quotePrefix="1">
      <alignment horizontal="left" vertical="top" wrapText="1"/>
    </xf>
    <xf numFmtId="0" fontId="21" fillId="39" borderId="0" xfId="0" applyFont="1" applyFill="1" applyAlignment="1">
      <alignment horizontal="left" vertical="top"/>
    </xf>
    <xf numFmtId="3" fontId="21" fillId="39" borderId="10" xfId="0" applyNumberFormat="1" applyFont="1" applyFill="1" applyBorder="1" applyAlignment="1">
      <alignment horizontal="right" vertical="top"/>
    </xf>
    <xf numFmtId="3" fontId="4" fillId="39" borderId="10" xfId="0" applyNumberFormat="1" applyFont="1" applyFill="1" applyBorder="1" applyAlignment="1">
      <alignment horizontal="right" vertical="top"/>
    </xf>
    <xf numFmtId="0" fontId="9" fillId="39" borderId="10" xfId="0" applyFont="1" applyFill="1" applyBorder="1" applyAlignment="1">
      <alignment horizontal="left" vertical="top"/>
    </xf>
    <xf numFmtId="0" fontId="0" fillId="39" borderId="0" xfId="0" applyFill="1" applyAlignment="1">
      <alignment/>
    </xf>
    <xf numFmtId="0" fontId="21" fillId="39" borderId="10" xfId="0" applyFont="1" applyFill="1" applyBorder="1" applyAlignment="1">
      <alignment horizontal="left" vertical="top"/>
    </xf>
    <xf numFmtId="0" fontId="21" fillId="39" borderId="10" xfId="0" applyFont="1" applyFill="1" applyBorder="1" applyAlignment="1" quotePrefix="1">
      <alignment horizontal="left" vertical="top"/>
    </xf>
    <xf numFmtId="0" fontId="21" fillId="39" borderId="10" xfId="0" applyFont="1" applyFill="1" applyBorder="1" applyAlignment="1">
      <alignment horizontal="right" vertical="top"/>
    </xf>
    <xf numFmtId="0" fontId="21" fillId="39" borderId="10" xfId="0" applyFont="1" applyFill="1" applyBorder="1" applyAlignment="1">
      <alignment horizontal="center" vertical="top"/>
    </xf>
    <xf numFmtId="3" fontId="28" fillId="39" borderId="18" xfId="0" applyNumberFormat="1" applyFont="1" applyFill="1" applyBorder="1" applyAlignment="1">
      <alignment horizontal="right" vertical="top"/>
    </xf>
    <xf numFmtId="3" fontId="21" fillId="39" borderId="0" xfId="0" applyNumberFormat="1" applyFont="1" applyFill="1" applyAlignment="1">
      <alignment horizontal="right" vertical="top"/>
    </xf>
    <xf numFmtId="3" fontId="21" fillId="39" borderId="28" xfId="0" applyNumberFormat="1" applyFont="1" applyFill="1" applyBorder="1" applyAlignment="1">
      <alignment horizontal="right" vertical="top"/>
    </xf>
    <xf numFmtId="3" fontId="21" fillId="39" borderId="29" xfId="0" applyNumberFormat="1" applyFont="1" applyFill="1" applyBorder="1" applyAlignment="1">
      <alignment horizontal="right" vertical="top"/>
    </xf>
    <xf numFmtId="3" fontId="4" fillId="39" borderId="11" xfId="0" applyNumberFormat="1" applyFont="1" applyFill="1" applyBorder="1" applyAlignment="1">
      <alignment horizontal="right" vertical="top"/>
    </xf>
    <xf numFmtId="0" fontId="27" fillId="39" borderId="10" xfId="0" applyFont="1" applyFill="1" applyBorder="1" applyAlignment="1">
      <alignment horizontal="left" vertical="top"/>
    </xf>
    <xf numFmtId="3" fontId="28" fillId="39" borderId="10" xfId="0" applyNumberFormat="1" applyFont="1" applyFill="1" applyBorder="1" applyAlignment="1">
      <alignment horizontal="right" vertical="top"/>
    </xf>
    <xf numFmtId="0" fontId="9" fillId="39" borderId="10" xfId="0" applyFont="1" applyFill="1" applyBorder="1" applyAlignment="1">
      <alignment horizontal="left" vertical="top"/>
    </xf>
    <xf numFmtId="0" fontId="82" fillId="0" borderId="0" xfId="0" applyFont="1" applyAlignment="1">
      <alignment vertical="top" wrapText="1"/>
    </xf>
    <xf numFmtId="0" fontId="4" fillId="41" borderId="10" xfId="0" applyFont="1" applyFill="1" applyBorder="1" applyAlignment="1">
      <alignment horizontal="left" vertical="top" wrapText="1"/>
    </xf>
    <xf numFmtId="0" fontId="10" fillId="41" borderId="10" xfId="0" applyFont="1" applyFill="1" applyBorder="1" applyAlignment="1">
      <alignment horizontal="left" vertical="top" wrapText="1"/>
    </xf>
    <xf numFmtId="0" fontId="20" fillId="41" borderId="10" xfId="0" applyFont="1" applyFill="1" applyBorder="1" applyAlignment="1">
      <alignment horizontal="left" wrapText="1"/>
    </xf>
    <xf numFmtId="0" fontId="20" fillId="34" borderId="14" xfId="0" applyFont="1" applyFill="1" applyBorder="1" applyAlignment="1">
      <alignment horizontal="left" vertical="top" wrapText="1"/>
    </xf>
    <xf numFmtId="0" fontId="84" fillId="0" borderId="10" xfId="0" applyFont="1" applyBorder="1" applyAlignment="1">
      <alignment wrapText="1"/>
    </xf>
    <xf numFmtId="167" fontId="85" fillId="0" borderId="0" xfId="0" applyNumberFormat="1" applyFont="1" applyAlignment="1">
      <alignment/>
    </xf>
    <xf numFmtId="167" fontId="3" fillId="0" borderId="10" xfId="0" applyNumberFormat="1" applyFont="1" applyFill="1" applyBorder="1" applyAlignment="1">
      <alignment horizontal="right"/>
    </xf>
    <xf numFmtId="173" fontId="3" fillId="0" borderId="11" xfId="44" applyNumberFormat="1" applyFont="1" applyFill="1" applyBorder="1" applyAlignment="1">
      <alignment horizontal="right"/>
    </xf>
    <xf numFmtId="9" fontId="3" fillId="0" borderId="11" xfId="67" applyNumberFormat="1" applyFont="1" applyFill="1" applyBorder="1" applyAlignment="1">
      <alignment horizontal="right"/>
    </xf>
    <xf numFmtId="0" fontId="85" fillId="0" borderId="10" xfId="0" applyFont="1" applyBorder="1" applyAlignment="1">
      <alignment horizontal="left" vertical="top" wrapText="1" indent="1"/>
    </xf>
    <xf numFmtId="9" fontId="3" fillId="0" borderId="11" xfId="67" applyNumberFormat="1" applyFont="1" applyFill="1" applyBorder="1" applyAlignment="1">
      <alignment horizontal="right" wrapText="1"/>
    </xf>
    <xf numFmtId="167" fontId="3" fillId="0" borderId="10" xfId="67" applyNumberFormat="1" applyFont="1" applyFill="1" applyBorder="1" applyAlignment="1">
      <alignment horizontal="right" wrapText="1"/>
    </xf>
    <xf numFmtId="9" fontId="3" fillId="0" borderId="10" xfId="44" applyNumberFormat="1" applyFont="1" applyFill="1" applyBorder="1" applyAlignment="1">
      <alignment horizontal="right"/>
    </xf>
    <xf numFmtId="3" fontId="18" fillId="0" borderId="10" xfId="0" applyNumberFormat="1" applyFont="1" applyBorder="1" applyAlignment="1">
      <alignment horizontal="right" vertical="top"/>
    </xf>
    <xf numFmtId="0" fontId="21" fillId="39" borderId="14" xfId="0" applyFont="1" applyFill="1" applyBorder="1" applyAlignment="1">
      <alignment horizontal="center" vertical="top"/>
    </xf>
    <xf numFmtId="0" fontId="21" fillId="39" borderId="11" xfId="0" applyFont="1" applyFill="1" applyBorder="1" applyAlignment="1">
      <alignment horizontal="left" vertical="top"/>
    </xf>
    <xf numFmtId="0" fontId="28" fillId="39" borderId="11" xfId="0" applyFont="1" applyFill="1" applyBorder="1" applyAlignment="1">
      <alignment horizontal="left" vertical="top" wrapText="1"/>
    </xf>
    <xf numFmtId="0" fontId="42" fillId="0" borderId="0" xfId="0" applyFont="1" applyAlignment="1">
      <alignment/>
    </xf>
    <xf numFmtId="0" fontId="43" fillId="0" borderId="0" xfId="0" applyFont="1" applyAlignment="1">
      <alignment/>
    </xf>
    <xf numFmtId="0" fontId="44" fillId="0" borderId="0" xfId="0" applyFont="1" applyAlignment="1">
      <alignment/>
    </xf>
    <xf numFmtId="0" fontId="86" fillId="0" borderId="0" xfId="0" applyFont="1" applyAlignment="1">
      <alignment/>
    </xf>
    <xf numFmtId="0" fontId="86" fillId="0" borderId="0" xfId="0" applyFont="1" applyAlignment="1">
      <alignment vertical="center"/>
    </xf>
    <xf numFmtId="0" fontId="24" fillId="0" borderId="0" xfId="0" applyFont="1" applyAlignment="1">
      <alignment/>
    </xf>
    <xf numFmtId="0" fontId="87" fillId="0" borderId="0" xfId="0" applyFont="1" applyAlignment="1">
      <alignment vertical="center" readingOrder="1"/>
    </xf>
    <xf numFmtId="0" fontId="24" fillId="0" borderId="0" xfId="0" applyFont="1" applyAlignment="1">
      <alignment vertical="center"/>
    </xf>
    <xf numFmtId="0" fontId="21" fillId="39" borderId="10" xfId="0" applyFont="1" applyFill="1" applyBorder="1" applyAlignment="1">
      <alignment horizontal="left" vertical="top"/>
    </xf>
    <xf numFmtId="0" fontId="21" fillId="39" borderId="10" xfId="0" applyFont="1" applyFill="1" applyBorder="1" applyAlignment="1">
      <alignment horizontal="right" vertical="top"/>
    </xf>
    <xf numFmtId="0" fontId="10" fillId="39" borderId="10" xfId="0" applyFont="1" applyFill="1" applyBorder="1" applyAlignment="1">
      <alignment horizontal="right" vertical="top"/>
    </xf>
    <xf numFmtId="0" fontId="28" fillId="39" borderId="10" xfId="0" applyFont="1" applyFill="1" applyBorder="1" applyAlignment="1">
      <alignment horizontal="left" vertical="top" wrapText="1"/>
    </xf>
    <xf numFmtId="0" fontId="28" fillId="39" borderId="10" xfId="0" applyFont="1" applyFill="1" applyBorder="1" applyAlignment="1">
      <alignment horizontal="left" vertical="top"/>
    </xf>
    <xf numFmtId="49" fontId="28" fillId="39" borderId="10" xfId="0" applyNumberFormat="1" applyFont="1" applyFill="1" applyBorder="1" applyAlignment="1">
      <alignment horizontal="left" vertical="top"/>
    </xf>
    <xf numFmtId="3" fontId="10" fillId="39" borderId="10" xfId="0" applyNumberFormat="1" applyFont="1" applyFill="1" applyBorder="1" applyAlignment="1">
      <alignment horizontal="right" vertical="top"/>
    </xf>
    <xf numFmtId="3" fontId="21" fillId="0" borderId="11" xfId="61" applyNumberFormat="1" applyFont="1" applyFill="1" applyBorder="1" applyAlignment="1">
      <alignment horizontal="right" vertical="top"/>
      <protection/>
    </xf>
    <xf numFmtId="0" fontId="21" fillId="39" borderId="14" xfId="0" applyFont="1" applyFill="1" applyBorder="1" applyAlignment="1">
      <alignment horizontal="left" vertical="top"/>
    </xf>
    <xf numFmtId="0" fontId="21" fillId="0" borderId="10" xfId="0" applyFont="1" applyBorder="1" applyAlignment="1">
      <alignment horizontal="left" wrapText="1"/>
    </xf>
    <xf numFmtId="3" fontId="21" fillId="39" borderId="10" xfId="61" applyNumberFormat="1" applyFont="1" applyFill="1" applyBorder="1" applyAlignment="1">
      <alignment horizontal="right" vertical="top"/>
      <protection/>
    </xf>
    <xf numFmtId="0" fontId="9" fillId="39" borderId="10" xfId="0" applyFont="1" applyFill="1" applyBorder="1" applyAlignment="1">
      <alignment horizontal="left" vertical="top" wrapText="1"/>
    </xf>
    <xf numFmtId="0" fontId="28" fillId="35" borderId="14" xfId="60" applyFont="1" applyFill="1" applyBorder="1" applyAlignment="1">
      <alignment horizontal="center" vertical="top" wrapText="1"/>
      <protection/>
    </xf>
    <xf numFmtId="0" fontId="21" fillId="0" borderId="11" xfId="0" applyFont="1" applyBorder="1" applyAlignment="1">
      <alignment horizontal="left" vertical="top"/>
    </xf>
    <xf numFmtId="0" fontId="21" fillId="0" borderId="14" xfId="0" applyFont="1" applyBorder="1" applyAlignment="1">
      <alignment horizontal="left" vertical="top"/>
    </xf>
    <xf numFmtId="0" fontId="21" fillId="0" borderId="11" xfId="0" applyFont="1" applyBorder="1" applyAlignment="1">
      <alignment horizontal="left" vertical="top" wrapText="1"/>
    </xf>
    <xf numFmtId="0" fontId="21" fillId="0" borderId="14" xfId="0" applyFont="1" applyBorder="1" applyAlignment="1">
      <alignment horizontal="left" vertical="top" wrapText="1"/>
    </xf>
    <xf numFmtId="0" fontId="28" fillId="0" borderId="11" xfId="0" applyFont="1" applyBorder="1" applyAlignment="1">
      <alignment horizontal="left" vertical="top" wrapText="1"/>
    </xf>
    <xf numFmtId="0" fontId="28" fillId="0" borderId="14" xfId="0" applyFont="1" applyBorder="1" applyAlignment="1">
      <alignment horizontal="left" vertical="top" wrapText="1"/>
    </xf>
    <xf numFmtId="0" fontId="21" fillId="35" borderId="11" xfId="0" applyFont="1" applyFill="1" applyBorder="1" applyAlignment="1">
      <alignment horizontal="left" vertical="top" wrapText="1"/>
    </xf>
    <xf numFmtId="0" fontId="21" fillId="35" borderId="14" xfId="0" applyFont="1" applyFill="1" applyBorder="1" applyAlignment="1">
      <alignment horizontal="left" vertical="top" wrapText="1"/>
    </xf>
    <xf numFmtId="0" fontId="21" fillId="35" borderId="11" xfId="0" applyFont="1" applyFill="1" applyBorder="1" applyAlignment="1">
      <alignment horizontal="left" vertical="top"/>
    </xf>
    <xf numFmtId="0" fontId="21" fillId="35" borderId="14" xfId="0" applyFont="1" applyFill="1" applyBorder="1" applyAlignment="1">
      <alignment horizontal="left" vertical="top"/>
    </xf>
    <xf numFmtId="0" fontId="21" fillId="35" borderId="11" xfId="61" applyFont="1" applyFill="1" applyBorder="1" applyAlignment="1">
      <alignment horizontal="left" vertical="top" wrapText="1"/>
      <protection/>
    </xf>
    <xf numFmtId="0" fontId="21" fillId="35" borderId="14" xfId="61" applyFont="1" applyFill="1" applyBorder="1" applyAlignment="1">
      <alignment horizontal="left" vertical="top" wrapText="1"/>
      <protection/>
    </xf>
    <xf numFmtId="0" fontId="21" fillId="0" borderId="11" xfId="0" applyFont="1" applyFill="1" applyBorder="1" applyAlignment="1">
      <alignment horizontal="left" vertical="top"/>
    </xf>
    <xf numFmtId="0" fontId="0" fillId="0" borderId="14" xfId="0" applyBorder="1" applyAlignment="1">
      <alignment horizontal="left" vertical="top"/>
    </xf>
    <xf numFmtId="0" fontId="21" fillId="0" borderId="11" xfId="0" applyFont="1" applyFill="1" applyBorder="1" applyAlignment="1">
      <alignment vertical="top" wrapText="1"/>
    </xf>
    <xf numFmtId="0" fontId="21" fillId="0" borderId="14" xfId="0" applyFont="1" applyFill="1" applyBorder="1" applyAlignment="1">
      <alignment vertical="top" wrapText="1"/>
    </xf>
    <xf numFmtId="0" fontId="21" fillId="0" borderId="14" xfId="0" applyFont="1" applyFill="1" applyBorder="1" applyAlignment="1">
      <alignment horizontal="left" vertical="top"/>
    </xf>
    <xf numFmtId="0" fontId="21" fillId="0" borderId="11" xfId="0" applyFont="1" applyBorder="1" applyAlignment="1">
      <alignment horizontal="left" vertical="top" wrapText="1"/>
    </xf>
    <xf numFmtId="0" fontId="30" fillId="0" borderId="14" xfId="0" applyFont="1" applyBorder="1" applyAlignment="1">
      <alignment horizontal="left" vertical="top" wrapText="1"/>
    </xf>
    <xf numFmtId="0" fontId="21" fillId="0" borderId="11" xfId="0" applyFont="1" applyFill="1" applyBorder="1" applyAlignment="1">
      <alignment horizontal="left" vertical="top" wrapText="1"/>
    </xf>
    <xf numFmtId="0" fontId="21" fillId="0" borderId="14" xfId="0" applyFont="1" applyFill="1" applyBorder="1" applyAlignment="1">
      <alignment horizontal="left" vertical="top" wrapText="1"/>
    </xf>
    <xf numFmtId="0" fontId="21" fillId="0" borderId="14" xfId="0" applyFont="1" applyBorder="1" applyAlignment="1">
      <alignment horizontal="left" vertical="top"/>
    </xf>
    <xf numFmtId="3" fontId="21" fillId="0" borderId="11" xfId="0" applyNumberFormat="1" applyFont="1" applyFill="1" applyBorder="1" applyAlignment="1">
      <alignment horizontal="right" vertical="top"/>
    </xf>
    <xf numFmtId="3" fontId="21" fillId="0" borderId="14" xfId="0" applyNumberFormat="1" applyFont="1" applyFill="1" applyBorder="1" applyAlignment="1">
      <alignment horizontal="right" vertical="top"/>
    </xf>
    <xf numFmtId="0" fontId="83" fillId="0" borderId="14" xfId="0" applyFont="1" applyFill="1" applyBorder="1" applyAlignment="1">
      <alignment vertical="top" wrapText="1"/>
    </xf>
    <xf numFmtId="3" fontId="10" fillId="0" borderId="11" xfId="0" applyNumberFormat="1" applyFont="1" applyFill="1" applyBorder="1" applyAlignment="1">
      <alignment horizontal="right" vertical="top"/>
    </xf>
    <xf numFmtId="3" fontId="10" fillId="0" borderId="14" xfId="0" applyNumberFormat="1" applyFont="1" applyFill="1" applyBorder="1" applyAlignment="1">
      <alignment horizontal="right" vertical="top"/>
    </xf>
    <xf numFmtId="4" fontId="17" fillId="0" borderId="11" xfId="0" applyNumberFormat="1" applyFont="1" applyFill="1" applyBorder="1" applyAlignment="1">
      <alignment horizontal="left" indent="2"/>
    </xf>
    <xf numFmtId="4" fontId="17" fillId="0" borderId="14" xfId="0" applyNumberFormat="1" applyFont="1" applyFill="1" applyBorder="1" applyAlignment="1">
      <alignment horizontal="left" indent="2"/>
    </xf>
    <xf numFmtId="0" fontId="30" fillId="0" borderId="14" xfId="0" applyFont="1" applyBorder="1" applyAlignment="1">
      <alignment horizontal="left" vertical="top" wrapText="1"/>
    </xf>
    <xf numFmtId="0" fontId="17" fillId="0" borderId="11" xfId="0" applyFont="1" applyFill="1" applyBorder="1" applyAlignment="1">
      <alignment horizontal="left" vertical="top"/>
    </xf>
    <xf numFmtId="0" fontId="17" fillId="0" borderId="14" xfId="0" applyFont="1" applyFill="1" applyBorder="1" applyAlignment="1">
      <alignment horizontal="left" vertical="top"/>
    </xf>
    <xf numFmtId="0" fontId="28" fillId="35" borderId="11" xfId="0" applyFont="1" applyFill="1" applyBorder="1" applyAlignment="1">
      <alignment vertical="top" wrapText="1"/>
    </xf>
    <xf numFmtId="0" fontId="28" fillId="35" borderId="18" xfId="0" applyFont="1" applyFill="1" applyBorder="1" applyAlignment="1">
      <alignment vertical="top" wrapText="1"/>
    </xf>
    <xf numFmtId="0" fontId="28" fillId="35" borderId="14" xfId="0" applyFont="1" applyFill="1" applyBorder="1" applyAlignment="1">
      <alignment vertical="top" wrapText="1"/>
    </xf>
    <xf numFmtId="0" fontId="21" fillId="39" borderId="11" xfId="0" applyFont="1" applyFill="1" applyBorder="1" applyAlignment="1">
      <alignment horizontal="left" vertical="top"/>
    </xf>
    <xf numFmtId="0" fontId="21" fillId="39" borderId="18" xfId="0" applyFont="1" applyFill="1" applyBorder="1" applyAlignment="1">
      <alignment horizontal="left" vertical="top"/>
    </xf>
    <xf numFmtId="0" fontId="21" fillId="39" borderId="14" xfId="0" applyFont="1" applyFill="1" applyBorder="1" applyAlignment="1">
      <alignment horizontal="left" vertical="top"/>
    </xf>
    <xf numFmtId="0" fontId="28" fillId="0" borderId="11" xfId="0" applyFont="1" applyFill="1" applyBorder="1" applyAlignment="1">
      <alignment horizontal="left" vertical="top" wrapText="1"/>
    </xf>
    <xf numFmtId="0" fontId="28" fillId="0" borderId="14" xfId="0" applyFont="1" applyFill="1" applyBorder="1" applyAlignment="1">
      <alignment horizontal="left" vertical="top" wrapText="1"/>
    </xf>
    <xf numFmtId="0" fontId="29" fillId="35" borderId="24" xfId="0" applyFont="1" applyFill="1" applyBorder="1" applyAlignment="1">
      <alignment horizontal="center"/>
    </xf>
    <xf numFmtId="0" fontId="29" fillId="35" borderId="30" xfId="0" applyFont="1" applyFill="1" applyBorder="1" applyAlignment="1">
      <alignment horizontal="center"/>
    </xf>
    <xf numFmtId="0" fontId="29" fillId="35" borderId="16" xfId="0" applyFont="1" applyFill="1" applyBorder="1" applyAlignment="1">
      <alignment horizontal="center"/>
    </xf>
    <xf numFmtId="0" fontId="29" fillId="35" borderId="20" xfId="0" applyFont="1" applyFill="1" applyBorder="1" applyAlignment="1">
      <alignment horizontal="center"/>
    </xf>
    <xf numFmtId="0" fontId="29" fillId="35" borderId="15" xfId="0" applyFont="1" applyFill="1" applyBorder="1" applyAlignment="1">
      <alignment horizontal="center"/>
    </xf>
    <xf numFmtId="0" fontId="29" fillId="35" borderId="27" xfId="0" applyFont="1" applyFill="1" applyBorder="1" applyAlignment="1">
      <alignment horizontal="center"/>
    </xf>
    <xf numFmtId="0" fontId="28" fillId="0" borderId="11" xfId="0" applyFont="1" applyBorder="1" applyAlignment="1">
      <alignment vertical="top" wrapText="1"/>
    </xf>
    <xf numFmtId="0" fontId="28" fillId="0" borderId="14" xfId="0" applyFont="1" applyBorder="1" applyAlignment="1">
      <alignment vertical="top" wrapText="1"/>
    </xf>
    <xf numFmtId="0" fontId="28" fillId="39" borderId="11" xfId="0" applyFont="1" applyFill="1" applyBorder="1" applyAlignment="1">
      <alignment horizontal="left" vertical="top" wrapText="1"/>
    </xf>
    <xf numFmtId="0" fontId="28" fillId="39" borderId="14" xfId="0" applyFont="1" applyFill="1" applyBorder="1" applyAlignment="1">
      <alignment horizontal="left" vertical="top" wrapText="1"/>
    </xf>
    <xf numFmtId="0" fontId="28" fillId="39" borderId="18" xfId="0" applyFont="1" applyFill="1" applyBorder="1" applyAlignment="1">
      <alignment horizontal="left" vertical="top" wrapText="1"/>
    </xf>
    <xf numFmtId="0" fontId="28" fillId="0" borderId="18" xfId="0" applyFont="1" applyFill="1" applyBorder="1" applyAlignment="1">
      <alignment horizontal="left" vertical="top" wrapText="1"/>
    </xf>
    <xf numFmtId="0" fontId="21" fillId="0" borderId="11" xfId="0" applyFont="1" applyBorder="1" applyAlignment="1">
      <alignment vertical="top"/>
    </xf>
    <xf numFmtId="0" fontId="21" fillId="0" borderId="14" xfId="0" applyFont="1" applyBorder="1" applyAlignment="1">
      <alignment vertical="top"/>
    </xf>
    <xf numFmtId="0" fontId="21" fillId="0" borderId="24" xfId="0" applyFont="1" applyBorder="1" applyAlignment="1">
      <alignment horizontal="center"/>
    </xf>
    <xf numFmtId="0" fontId="21" fillId="0" borderId="30" xfId="0" applyFont="1" applyBorder="1" applyAlignment="1">
      <alignment horizontal="center"/>
    </xf>
    <xf numFmtId="0" fontId="21" fillId="0" borderId="16" xfId="0" applyFont="1" applyBorder="1" applyAlignment="1">
      <alignment horizontal="center"/>
    </xf>
    <xf numFmtId="0" fontId="21" fillId="0" borderId="20" xfId="0" applyFont="1" applyBorder="1" applyAlignment="1">
      <alignment horizontal="center"/>
    </xf>
    <xf numFmtId="0" fontId="21" fillId="0" borderId="15" xfId="0" applyFont="1" applyBorder="1" applyAlignment="1">
      <alignment horizontal="center"/>
    </xf>
    <xf numFmtId="0" fontId="21" fillId="0" borderId="27" xfId="0" applyFont="1" applyBorder="1" applyAlignment="1">
      <alignment horizontal="center"/>
    </xf>
    <xf numFmtId="0" fontId="28" fillId="35" borderId="11" xfId="61" applyFont="1" applyFill="1" applyBorder="1" applyAlignment="1">
      <alignment horizontal="left" vertical="top" wrapText="1"/>
      <protection/>
    </xf>
    <xf numFmtId="0" fontId="28" fillId="35" borderId="18" xfId="61" applyFont="1" applyFill="1" applyBorder="1" applyAlignment="1">
      <alignment horizontal="left" vertical="top" wrapText="1"/>
      <protection/>
    </xf>
    <xf numFmtId="0" fontId="28" fillId="35" borderId="14" xfId="61" applyFont="1" applyFill="1" applyBorder="1" applyAlignment="1">
      <alignment horizontal="left" vertical="top" wrapText="1"/>
      <protection/>
    </xf>
    <xf numFmtId="0" fontId="21" fillId="39" borderId="11" xfId="0" applyFont="1" applyFill="1" applyBorder="1" applyAlignment="1">
      <alignment horizontal="left" vertical="top" wrapText="1"/>
    </xf>
    <xf numFmtId="0" fontId="21" fillId="39" borderId="14" xfId="0" applyFont="1" applyFill="1" applyBorder="1" applyAlignment="1">
      <alignment horizontal="left" vertical="top" wrapText="1"/>
    </xf>
    <xf numFmtId="0" fontId="28" fillId="35" borderId="11" xfId="0" applyFont="1" applyFill="1" applyBorder="1" applyAlignment="1">
      <alignment horizontal="left" vertical="top"/>
    </xf>
    <xf numFmtId="0" fontId="28" fillId="35" borderId="14" xfId="0" applyFont="1" applyFill="1" applyBorder="1" applyAlignment="1">
      <alignment horizontal="left" vertical="top"/>
    </xf>
    <xf numFmtId="0" fontId="21" fillId="35" borderId="11" xfId="0" applyFont="1" applyFill="1" applyBorder="1" applyAlignment="1">
      <alignment vertical="top"/>
    </xf>
    <xf numFmtId="0" fontId="21" fillId="35" borderId="18" xfId="0" applyFont="1" applyFill="1" applyBorder="1" applyAlignment="1">
      <alignment vertical="top"/>
    </xf>
    <xf numFmtId="0" fontId="21" fillId="35" borderId="14" xfId="0" applyFont="1" applyFill="1" applyBorder="1" applyAlignment="1">
      <alignment vertical="top"/>
    </xf>
    <xf numFmtId="14" fontId="21" fillId="0" borderId="11" xfId="0" applyNumberFormat="1" applyFont="1" applyBorder="1" applyAlignment="1">
      <alignment horizontal="left" vertical="top"/>
    </xf>
    <xf numFmtId="14" fontId="21" fillId="0" borderId="14" xfId="0" applyNumberFormat="1" applyFont="1" applyBorder="1" applyAlignment="1">
      <alignment horizontal="left" vertical="top"/>
    </xf>
    <xf numFmtId="0" fontId="28" fillId="0" borderId="18" xfId="0" applyFont="1" applyBorder="1" applyAlignment="1">
      <alignment horizontal="left" vertical="top" wrapText="1"/>
    </xf>
    <xf numFmtId="0" fontId="21" fillId="39" borderId="18" xfId="0" applyFont="1" applyFill="1" applyBorder="1" applyAlignment="1">
      <alignment horizontal="left" vertical="top" wrapText="1"/>
    </xf>
    <xf numFmtId="14" fontId="21" fillId="39" borderId="11" xfId="0" applyNumberFormat="1" applyFont="1" applyFill="1" applyBorder="1" applyAlignment="1">
      <alignment horizontal="left" vertical="top" wrapText="1"/>
    </xf>
    <xf numFmtId="14" fontId="21" fillId="39" borderId="18" xfId="0" applyNumberFormat="1" applyFont="1" applyFill="1" applyBorder="1" applyAlignment="1">
      <alignment horizontal="left" vertical="top" wrapText="1"/>
    </xf>
    <xf numFmtId="14" fontId="21" fillId="39" borderId="14" xfId="0" applyNumberFormat="1" applyFont="1" applyFill="1" applyBorder="1" applyAlignment="1">
      <alignment horizontal="left" vertical="top" wrapText="1"/>
    </xf>
    <xf numFmtId="0" fontId="21" fillId="0" borderId="18" xfId="0" applyFont="1" applyBorder="1" applyAlignment="1">
      <alignment horizontal="left" vertical="top"/>
    </xf>
    <xf numFmtId="0" fontId="28" fillId="35" borderId="11" xfId="60" applyFont="1" applyFill="1" applyBorder="1" applyAlignment="1">
      <alignment horizontal="left" vertical="top" wrapText="1"/>
      <protection/>
    </xf>
    <xf numFmtId="0" fontId="28" fillId="35" borderId="18" xfId="60" applyFont="1" applyFill="1" applyBorder="1" applyAlignment="1">
      <alignment horizontal="left" vertical="top" wrapText="1"/>
      <protection/>
    </xf>
    <xf numFmtId="0" fontId="28" fillId="35" borderId="14" xfId="60" applyFont="1" applyFill="1" applyBorder="1" applyAlignment="1">
      <alignment horizontal="left" vertical="top" wrapText="1"/>
      <protection/>
    </xf>
    <xf numFmtId="14" fontId="28" fillId="0" borderId="11" xfId="0" applyNumberFormat="1" applyFont="1" applyBorder="1" applyAlignment="1">
      <alignment horizontal="left" vertical="top" wrapText="1"/>
    </xf>
    <xf numFmtId="14" fontId="28" fillId="0" borderId="14" xfId="0" applyNumberFormat="1" applyFont="1" applyBorder="1" applyAlignment="1">
      <alignment horizontal="left" vertical="top" wrapText="1"/>
    </xf>
    <xf numFmtId="3" fontId="10" fillId="0" borderId="24" xfId="0" applyNumberFormat="1" applyFont="1" applyBorder="1" applyAlignment="1">
      <alignment horizontal="left" vertical="top" wrapText="1"/>
    </xf>
    <xf numFmtId="3" fontId="10" fillId="0" borderId="30" xfId="0" applyNumberFormat="1" applyFont="1" applyBorder="1" applyAlignment="1">
      <alignment horizontal="left" vertical="top" wrapText="1"/>
    </xf>
    <xf numFmtId="3" fontId="10" fillId="0" borderId="16" xfId="0" applyNumberFormat="1" applyFont="1" applyBorder="1" applyAlignment="1">
      <alignment horizontal="left" vertical="top" wrapText="1"/>
    </xf>
    <xf numFmtId="3" fontId="10" fillId="0" borderId="20" xfId="0" applyNumberFormat="1" applyFont="1" applyBorder="1" applyAlignment="1">
      <alignment horizontal="left" vertical="top" wrapText="1"/>
    </xf>
    <xf numFmtId="3" fontId="10" fillId="0" borderId="15" xfId="0" applyNumberFormat="1" applyFont="1" applyBorder="1" applyAlignment="1">
      <alignment horizontal="left" vertical="top" wrapText="1"/>
    </xf>
    <xf numFmtId="3" fontId="10" fillId="0" borderId="27" xfId="0" applyNumberFormat="1" applyFont="1" applyBorder="1" applyAlignment="1">
      <alignment horizontal="left" vertical="top" wrapText="1"/>
    </xf>
    <xf numFmtId="0" fontId="21" fillId="0" borderId="18" xfId="0" applyFont="1" applyBorder="1" applyAlignment="1">
      <alignment horizontal="left" vertical="top" wrapText="1"/>
    </xf>
    <xf numFmtId="2" fontId="28" fillId="35" borderId="11" xfId="0" applyNumberFormat="1" applyFont="1" applyFill="1" applyBorder="1" applyAlignment="1">
      <alignment horizontal="left" vertical="top" wrapText="1"/>
    </xf>
    <xf numFmtId="2" fontId="28" fillId="35" borderId="14" xfId="0" applyNumberFormat="1" applyFont="1" applyFill="1" applyBorder="1" applyAlignment="1">
      <alignment horizontal="left" vertical="top" wrapText="1"/>
    </xf>
    <xf numFmtId="0" fontId="28" fillId="35" borderId="18" xfId="0" applyFont="1" applyFill="1" applyBorder="1" applyAlignment="1">
      <alignment horizontal="left" vertical="top"/>
    </xf>
    <xf numFmtId="14" fontId="21" fillId="39" borderId="11" xfId="0" applyNumberFormat="1" applyFont="1" applyFill="1" applyBorder="1" applyAlignment="1">
      <alignment horizontal="left" vertical="top"/>
    </xf>
    <xf numFmtId="14" fontId="21" fillId="39" borderId="14" xfId="0" applyNumberFormat="1" applyFont="1" applyFill="1" applyBorder="1" applyAlignment="1">
      <alignment horizontal="left" vertical="top"/>
    </xf>
    <xf numFmtId="0" fontId="9" fillId="0" borderId="24" xfId="0" applyFont="1" applyBorder="1" applyAlignment="1">
      <alignment horizontal="center"/>
    </xf>
    <xf numFmtId="0" fontId="9" fillId="0" borderId="30" xfId="0" applyFont="1" applyBorder="1" applyAlignment="1">
      <alignment horizontal="center"/>
    </xf>
    <xf numFmtId="0" fontId="9" fillId="0" borderId="16" xfId="0" applyFont="1" applyBorder="1" applyAlignment="1">
      <alignment horizontal="center"/>
    </xf>
    <xf numFmtId="0" fontId="9" fillId="0" borderId="20" xfId="0" applyFont="1" applyBorder="1" applyAlignment="1">
      <alignment horizontal="center"/>
    </xf>
    <xf numFmtId="0" fontId="9" fillId="0" borderId="15" xfId="0" applyFont="1" applyBorder="1" applyAlignment="1">
      <alignment horizontal="center"/>
    </xf>
    <xf numFmtId="0" fontId="9" fillId="0" borderId="27" xfId="0" applyFont="1" applyBorder="1" applyAlignment="1">
      <alignment horizontal="center"/>
    </xf>
    <xf numFmtId="0" fontId="21" fillId="39" borderId="10" xfId="0" applyFont="1" applyFill="1" applyBorder="1" applyAlignment="1" quotePrefix="1">
      <alignment horizontal="center" vertical="top"/>
    </xf>
    <xf numFmtId="0" fontId="28" fillId="35" borderId="11" xfId="62" applyFont="1" applyFill="1" applyBorder="1" applyAlignment="1">
      <alignment horizontal="left" vertical="top" wrapText="1"/>
      <protection/>
    </xf>
    <xf numFmtId="0" fontId="28" fillId="35" borderId="14" xfId="62" applyFont="1" applyFill="1" applyBorder="1" applyAlignment="1">
      <alignment horizontal="left" vertical="top" wrapText="1"/>
      <protection/>
    </xf>
    <xf numFmtId="0" fontId="21" fillId="0" borderId="11" xfId="0" applyFont="1" applyBorder="1" applyAlignment="1">
      <alignment vertical="top" wrapText="1"/>
    </xf>
    <xf numFmtId="0" fontId="21" fillId="0" borderId="18" xfId="0" applyFont="1" applyBorder="1" applyAlignment="1">
      <alignment vertical="top" wrapText="1"/>
    </xf>
    <xf numFmtId="0" fontId="21" fillId="0" borderId="14" xfId="0" applyFont="1" applyBorder="1" applyAlignment="1">
      <alignment vertical="top" wrapText="1"/>
    </xf>
    <xf numFmtId="0" fontId="28" fillId="35" borderId="18" xfId="0" applyFont="1" applyFill="1" applyBorder="1" applyAlignment="1">
      <alignment horizontal="center" vertical="top"/>
    </xf>
    <xf numFmtId="0" fontId="28" fillId="35" borderId="14" xfId="0" applyFont="1" applyFill="1" applyBorder="1" applyAlignment="1">
      <alignment horizontal="center" vertical="top"/>
    </xf>
    <xf numFmtId="2" fontId="21" fillId="0" borderId="11" xfId="0" applyNumberFormat="1" applyFont="1" applyBorder="1" applyAlignment="1">
      <alignment vertical="top" wrapText="1"/>
    </xf>
    <xf numFmtId="2" fontId="21" fillId="0" borderId="14" xfId="0" applyNumberFormat="1" applyFont="1" applyBorder="1" applyAlignment="1">
      <alignment vertical="top" wrapText="1"/>
    </xf>
    <xf numFmtId="16" fontId="21" fillId="0" borderId="11" xfId="0" applyNumberFormat="1" applyFont="1" applyBorder="1" applyAlignment="1">
      <alignment horizontal="left" vertical="top"/>
    </xf>
    <xf numFmtId="16" fontId="21" fillId="0" borderId="14" xfId="0" applyNumberFormat="1" applyFont="1" applyBorder="1" applyAlignment="1">
      <alignment horizontal="left" vertical="top"/>
    </xf>
    <xf numFmtId="0" fontId="21" fillId="0" borderId="18" xfId="0" applyFont="1" applyBorder="1" applyAlignment="1">
      <alignment vertical="top"/>
    </xf>
    <xf numFmtId="0" fontId="21" fillId="0" borderId="11" xfId="0" applyFont="1" applyBorder="1" applyAlignment="1">
      <alignment vertical="top" wrapText="1"/>
    </xf>
    <xf numFmtId="0" fontId="21" fillId="0" borderId="18" xfId="0" applyFont="1" applyBorder="1" applyAlignment="1">
      <alignment vertical="top" wrapText="1"/>
    </xf>
    <xf numFmtId="0" fontId="21" fillId="0" borderId="14" xfId="0" applyFont="1" applyBorder="1" applyAlignment="1">
      <alignment vertical="top" wrapText="1"/>
    </xf>
    <xf numFmtId="0" fontId="15" fillId="0" borderId="0" xfId="0" applyFont="1" applyBorder="1" applyAlignment="1">
      <alignment horizontal="center" vertical="center" wrapText="1"/>
    </xf>
    <xf numFmtId="0" fontId="21" fillId="0" borderId="14" xfId="0" applyFont="1" applyBorder="1" applyAlignment="1">
      <alignment horizontal="left" vertical="top" wrapText="1"/>
    </xf>
    <xf numFmtId="0" fontId="21" fillId="39" borderId="11" xfId="0" applyFont="1" applyFill="1" applyBorder="1" applyAlignment="1">
      <alignment horizontal="left" vertical="top" wrapText="1"/>
    </xf>
    <xf numFmtId="0" fontId="21" fillId="39" borderId="14" xfId="0" applyFont="1" applyFill="1" applyBorder="1" applyAlignment="1">
      <alignment horizontal="left" vertical="top" wrapText="1"/>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Koma 2" xfId="55"/>
    <cellStyle name="Koma 2 2" xfId="56"/>
    <cellStyle name="Koma 3" xfId="57"/>
    <cellStyle name="Linked Cell" xfId="58"/>
    <cellStyle name="Neutral" xfId="59"/>
    <cellStyle name="Normaallaad 3" xfId="60"/>
    <cellStyle name="Normaallaad 3 2" xfId="61"/>
    <cellStyle name="Normaallaad 3 2 2" xfId="62"/>
    <cellStyle name="Normaallaad 3 3" xfId="63"/>
    <cellStyle name="Normal_Sheet1" xfId="64"/>
    <cellStyle name="Note" xfId="65"/>
    <cellStyle name="Output" xfId="66"/>
    <cellStyle name="Percent" xfId="67"/>
    <cellStyle name="Protsent 2" xfId="68"/>
    <cellStyle name="Title" xfId="69"/>
    <cellStyle name="Total" xfId="70"/>
    <cellStyle name="Valuuta 2"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M55"/>
  <sheetViews>
    <sheetView zoomScalePageLayoutView="0" workbookViewId="0" topLeftCell="A15">
      <selection activeCell="A15" sqref="A15"/>
    </sheetView>
  </sheetViews>
  <sheetFormatPr defaultColWidth="9.140625" defaultRowHeight="15"/>
  <cols>
    <col min="1" max="1" width="7.140625" style="0" customWidth="1"/>
    <col min="2" max="2" width="30.8515625" style="0" customWidth="1"/>
    <col min="3" max="3" width="28.7109375" style="0" customWidth="1"/>
    <col min="7" max="7" width="10.8515625" style="0" customWidth="1"/>
    <col min="8" max="8" width="10.7109375" style="0" customWidth="1"/>
    <col min="9" max="9" width="9.421875" style="0" customWidth="1"/>
    <col min="12" max="12" width="10.00390625" style="0" customWidth="1"/>
    <col min="13" max="13" width="22.28125" style="0" customWidth="1"/>
  </cols>
  <sheetData>
    <row r="1" spans="1:13" ht="23.25">
      <c r="A1" s="627"/>
      <c r="B1" s="628" t="s">
        <v>28</v>
      </c>
      <c r="C1" s="628"/>
      <c r="D1" s="628"/>
      <c r="E1" s="627"/>
      <c r="F1" s="627"/>
      <c r="G1" s="627"/>
      <c r="H1" s="67"/>
      <c r="I1" s="60"/>
      <c r="J1" s="60"/>
      <c r="K1" s="60"/>
      <c r="L1" s="60"/>
      <c r="M1" s="60"/>
    </row>
    <row r="2" spans="1:13" ht="14.25" customHeight="1">
      <c r="A2" s="632" t="s">
        <v>905</v>
      </c>
      <c r="B2" s="632"/>
      <c r="C2" s="632"/>
      <c r="D2" s="632"/>
      <c r="E2" s="626"/>
      <c r="F2" s="627"/>
      <c r="G2" s="627"/>
      <c r="H2" s="627"/>
      <c r="I2" s="60"/>
      <c r="J2" s="60"/>
      <c r="K2" s="60"/>
      <c r="L2" s="60"/>
      <c r="M2" s="60"/>
    </row>
    <row r="3" spans="1:13" ht="15.75">
      <c r="A3" s="631" t="s">
        <v>911</v>
      </c>
      <c r="B3" s="631"/>
      <c r="C3" s="66"/>
      <c r="D3" s="66"/>
      <c r="E3" s="60"/>
      <c r="F3" s="60"/>
      <c r="G3" s="60"/>
      <c r="H3" s="60"/>
      <c r="I3" s="60"/>
      <c r="J3" s="60"/>
      <c r="K3" s="60"/>
      <c r="L3" s="60"/>
      <c r="M3" s="60"/>
    </row>
    <row r="4" spans="1:13" ht="15">
      <c r="A4" s="60"/>
      <c r="B4" s="60"/>
      <c r="C4" s="60"/>
      <c r="D4" s="60"/>
      <c r="E4" s="60"/>
      <c r="F4" s="60"/>
      <c r="G4" s="60"/>
      <c r="H4" s="60"/>
      <c r="I4" s="60"/>
      <c r="J4" s="60"/>
      <c r="K4" s="60"/>
      <c r="L4" s="60"/>
      <c r="M4" s="60"/>
    </row>
    <row r="5" spans="1:13" ht="24">
      <c r="A5" s="185" t="s">
        <v>22</v>
      </c>
      <c r="B5" s="185" t="s">
        <v>29</v>
      </c>
      <c r="C5" s="186" t="s">
        <v>18</v>
      </c>
      <c r="D5" s="186" t="s">
        <v>20</v>
      </c>
      <c r="E5" s="186" t="s">
        <v>21</v>
      </c>
      <c r="F5" s="186" t="s">
        <v>23</v>
      </c>
      <c r="G5" s="187" t="s">
        <v>15</v>
      </c>
      <c r="H5" s="188">
        <v>2013</v>
      </c>
      <c r="I5" s="188">
        <v>2014</v>
      </c>
      <c r="J5" s="188">
        <v>2015</v>
      </c>
      <c r="K5" s="188">
        <v>2016</v>
      </c>
      <c r="L5" s="187" t="s">
        <v>19</v>
      </c>
      <c r="M5" s="186" t="s">
        <v>24</v>
      </c>
    </row>
    <row r="6" spans="1:13" ht="15">
      <c r="A6" s="189"/>
      <c r="B6" s="190" t="s">
        <v>132</v>
      </c>
      <c r="C6" s="37"/>
      <c r="D6" s="37"/>
      <c r="E6" s="37"/>
      <c r="F6" s="37"/>
      <c r="G6" s="37"/>
      <c r="H6" s="491">
        <f>SUM(H35,H22,H7)</f>
        <v>4840116</v>
      </c>
      <c r="I6" s="491">
        <f>SUM(I35,I22,I7)</f>
        <v>3829696</v>
      </c>
      <c r="J6" s="491">
        <f>SUM(J35,J22,J7)</f>
        <v>2194236</v>
      </c>
      <c r="K6" s="491">
        <f>SUM(K35,K22,K7)</f>
        <v>1539696</v>
      </c>
      <c r="L6" s="492">
        <f>SUM(H6:K6)</f>
        <v>12403744</v>
      </c>
      <c r="M6" s="191"/>
    </row>
    <row r="7" spans="1:13" ht="60">
      <c r="A7" s="37"/>
      <c r="B7" s="190" t="s">
        <v>896</v>
      </c>
      <c r="C7" s="38"/>
      <c r="D7" s="37"/>
      <c r="E7" s="37"/>
      <c r="F7" s="179"/>
      <c r="G7" s="179"/>
      <c r="H7" s="491">
        <f>SUM(H9:H21)</f>
        <v>0</v>
      </c>
      <c r="I7" s="491">
        <f>SUM(I9:I21)</f>
        <v>0</v>
      </c>
      <c r="J7" s="491">
        <f>SUM(J9:J21)</f>
        <v>0</v>
      </c>
      <c r="K7" s="491">
        <f>SUM(K9:K21)</f>
        <v>0</v>
      </c>
      <c r="L7" s="492">
        <f>SUM(H7:K7)</f>
        <v>0</v>
      </c>
      <c r="M7" s="37"/>
    </row>
    <row r="8" spans="1:13" ht="79.5" customHeight="1">
      <c r="A8" s="41"/>
      <c r="B8" s="192"/>
      <c r="C8" s="290" t="s">
        <v>709</v>
      </c>
      <c r="D8" s="41" t="s">
        <v>16</v>
      </c>
      <c r="E8" s="41" t="s">
        <v>16</v>
      </c>
      <c r="F8" s="193"/>
      <c r="G8" s="193"/>
      <c r="H8" s="493">
        <v>0.169</v>
      </c>
      <c r="I8" s="494"/>
      <c r="J8" s="494"/>
      <c r="K8" s="495" t="s">
        <v>708</v>
      </c>
      <c r="L8" s="496"/>
      <c r="M8" s="41"/>
    </row>
    <row r="9" spans="1:13" ht="132" customHeight="1">
      <c r="A9" s="101" t="s">
        <v>30</v>
      </c>
      <c r="B9" s="246" t="s">
        <v>457</v>
      </c>
      <c r="C9" s="45" t="s">
        <v>157</v>
      </c>
      <c r="D9" s="45"/>
      <c r="E9" s="45">
        <v>10</v>
      </c>
      <c r="F9" s="45" t="s">
        <v>217</v>
      </c>
      <c r="G9" s="45"/>
      <c r="H9" s="420">
        <v>0</v>
      </c>
      <c r="I9" s="419">
        <v>0</v>
      </c>
      <c r="J9" s="419">
        <v>0</v>
      </c>
      <c r="K9" s="419">
        <v>0</v>
      </c>
      <c r="L9" s="417">
        <v>0</v>
      </c>
      <c r="M9" s="340"/>
    </row>
    <row r="10" spans="1:13" ht="48">
      <c r="A10" s="101" t="s">
        <v>31</v>
      </c>
      <c r="B10" s="94" t="s">
        <v>159</v>
      </c>
      <c r="C10" s="45" t="s">
        <v>295</v>
      </c>
      <c r="D10" s="45"/>
      <c r="E10" s="45">
        <v>10</v>
      </c>
      <c r="F10" s="45" t="s">
        <v>217</v>
      </c>
      <c r="G10" s="45"/>
      <c r="H10" s="420">
        <v>0</v>
      </c>
      <c r="I10" s="420">
        <v>0</v>
      </c>
      <c r="J10" s="420">
        <v>0</v>
      </c>
      <c r="K10" s="420">
        <v>0</v>
      </c>
      <c r="L10" s="417">
        <v>0</v>
      </c>
      <c r="M10" s="203"/>
    </row>
    <row r="11" spans="1:13" ht="48">
      <c r="A11" s="101" t="s">
        <v>32</v>
      </c>
      <c r="B11" s="171" t="s">
        <v>161</v>
      </c>
      <c r="C11" s="45" t="s">
        <v>162</v>
      </c>
      <c r="D11" s="45"/>
      <c r="E11" s="45">
        <v>10</v>
      </c>
      <c r="F11" s="45" t="s">
        <v>217</v>
      </c>
      <c r="G11" s="45"/>
      <c r="H11" s="419">
        <v>0</v>
      </c>
      <c r="I11" s="419">
        <v>0</v>
      </c>
      <c r="J11" s="420">
        <v>0</v>
      </c>
      <c r="K11" s="419">
        <v>0</v>
      </c>
      <c r="L11" s="417">
        <v>0</v>
      </c>
      <c r="M11" s="203"/>
    </row>
    <row r="12" spans="1:13" ht="36">
      <c r="A12" s="101" t="s">
        <v>158</v>
      </c>
      <c r="B12" s="171" t="s">
        <v>453</v>
      </c>
      <c r="C12" s="45" t="s">
        <v>454</v>
      </c>
      <c r="D12" s="45"/>
      <c r="E12" s="45">
        <v>10</v>
      </c>
      <c r="F12" s="45" t="s">
        <v>217</v>
      </c>
      <c r="G12" s="45"/>
      <c r="H12" s="420">
        <v>0</v>
      </c>
      <c r="I12" s="419">
        <v>0</v>
      </c>
      <c r="J12" s="419">
        <v>0</v>
      </c>
      <c r="K12" s="419">
        <v>0</v>
      </c>
      <c r="L12" s="417">
        <v>0</v>
      </c>
      <c r="M12" s="203"/>
    </row>
    <row r="13" spans="1:13" ht="48">
      <c r="A13" s="101" t="s">
        <v>160</v>
      </c>
      <c r="B13" s="45" t="s">
        <v>456</v>
      </c>
      <c r="C13" s="45" t="s">
        <v>455</v>
      </c>
      <c r="D13" s="45">
        <v>20</v>
      </c>
      <c r="E13" s="45">
        <v>10</v>
      </c>
      <c r="F13" s="45" t="s">
        <v>217</v>
      </c>
      <c r="G13" s="45"/>
      <c r="H13" s="420">
        <v>0</v>
      </c>
      <c r="I13" s="420">
        <v>0</v>
      </c>
      <c r="J13" s="420">
        <v>0</v>
      </c>
      <c r="K13" s="420">
        <v>0</v>
      </c>
      <c r="L13" s="417">
        <v>0</v>
      </c>
      <c r="M13" s="203"/>
    </row>
    <row r="14" spans="1:13" ht="76.5" customHeight="1">
      <c r="A14" s="101" t="s">
        <v>284</v>
      </c>
      <c r="B14" s="45" t="s">
        <v>433</v>
      </c>
      <c r="C14" s="45" t="s">
        <v>289</v>
      </c>
      <c r="D14" s="45"/>
      <c r="E14" s="45">
        <v>10</v>
      </c>
      <c r="F14" s="45" t="s">
        <v>217</v>
      </c>
      <c r="G14" s="45" t="s">
        <v>351</v>
      </c>
      <c r="H14" s="420">
        <v>0</v>
      </c>
      <c r="I14" s="420">
        <v>0</v>
      </c>
      <c r="J14" s="420">
        <v>0</v>
      </c>
      <c r="K14" s="420">
        <v>0</v>
      </c>
      <c r="L14" s="417">
        <v>0</v>
      </c>
      <c r="M14" s="203"/>
    </row>
    <row r="15" spans="1:13" ht="42.75" customHeight="1">
      <c r="A15" s="291" t="s">
        <v>285</v>
      </c>
      <c r="B15" s="95" t="s">
        <v>531</v>
      </c>
      <c r="C15" s="95" t="s">
        <v>533</v>
      </c>
      <c r="D15" s="95">
        <v>20</v>
      </c>
      <c r="E15" s="95">
        <v>10</v>
      </c>
      <c r="F15" s="95" t="s">
        <v>217</v>
      </c>
      <c r="G15" s="45"/>
      <c r="H15" s="419">
        <v>0</v>
      </c>
      <c r="I15" s="420">
        <v>0</v>
      </c>
      <c r="J15" s="419">
        <v>0</v>
      </c>
      <c r="K15" s="419">
        <v>0</v>
      </c>
      <c r="L15" s="417">
        <v>0</v>
      </c>
      <c r="M15" s="203"/>
    </row>
    <row r="16" spans="1:13" ht="42.75" customHeight="1">
      <c r="A16" s="291" t="s">
        <v>286</v>
      </c>
      <c r="B16" s="245" t="s">
        <v>715</v>
      </c>
      <c r="C16" s="95" t="s">
        <v>716</v>
      </c>
      <c r="D16" s="95">
        <v>20</v>
      </c>
      <c r="E16" s="184" t="s">
        <v>713</v>
      </c>
      <c r="F16" s="95" t="s">
        <v>217</v>
      </c>
      <c r="G16" s="45"/>
      <c r="H16" s="419">
        <v>0</v>
      </c>
      <c r="I16" s="420">
        <v>0</v>
      </c>
      <c r="J16" s="419">
        <v>0</v>
      </c>
      <c r="K16" s="419">
        <v>0</v>
      </c>
      <c r="L16" s="417">
        <v>0</v>
      </c>
      <c r="M16" s="344" t="s">
        <v>714</v>
      </c>
    </row>
    <row r="17" spans="1:13" ht="43.5" customHeight="1">
      <c r="A17" s="101" t="s">
        <v>287</v>
      </c>
      <c r="B17" s="171" t="s">
        <v>290</v>
      </c>
      <c r="C17" s="95" t="s">
        <v>532</v>
      </c>
      <c r="D17" s="45">
        <v>41</v>
      </c>
      <c r="E17" s="45">
        <v>10</v>
      </c>
      <c r="F17" s="45" t="s">
        <v>217</v>
      </c>
      <c r="G17" s="45">
        <v>0</v>
      </c>
      <c r="H17" s="419">
        <v>0</v>
      </c>
      <c r="I17" s="419">
        <v>0</v>
      </c>
      <c r="J17" s="420">
        <v>0</v>
      </c>
      <c r="K17" s="420">
        <v>0</v>
      </c>
      <c r="L17" s="417">
        <v>0</v>
      </c>
      <c r="M17" s="203"/>
    </row>
    <row r="18" spans="1:13" ht="180">
      <c r="A18" s="101" t="s">
        <v>288</v>
      </c>
      <c r="B18" s="171" t="s">
        <v>292</v>
      </c>
      <c r="C18" s="45" t="s">
        <v>291</v>
      </c>
      <c r="D18" s="45">
        <v>10</v>
      </c>
      <c r="E18" s="45">
        <v>10</v>
      </c>
      <c r="F18" s="45" t="s">
        <v>217</v>
      </c>
      <c r="G18" s="45">
        <v>0</v>
      </c>
      <c r="H18" s="419">
        <v>0</v>
      </c>
      <c r="I18" s="419">
        <v>0</v>
      </c>
      <c r="J18" s="420">
        <v>0</v>
      </c>
      <c r="K18" s="420">
        <v>0</v>
      </c>
      <c r="L18" s="417">
        <v>0</v>
      </c>
      <c r="M18" s="343"/>
    </row>
    <row r="19" spans="1:13" ht="72">
      <c r="A19" s="101" t="s">
        <v>897</v>
      </c>
      <c r="B19" s="171" t="s">
        <v>293</v>
      </c>
      <c r="C19" s="45" t="s">
        <v>294</v>
      </c>
      <c r="D19" s="45">
        <v>20</v>
      </c>
      <c r="E19" s="45">
        <v>10</v>
      </c>
      <c r="F19" s="45" t="s">
        <v>296</v>
      </c>
      <c r="G19" s="45">
        <v>0</v>
      </c>
      <c r="H19" s="419">
        <v>0</v>
      </c>
      <c r="I19" s="419">
        <v>0</v>
      </c>
      <c r="J19" s="420">
        <v>0</v>
      </c>
      <c r="K19" s="420">
        <v>0</v>
      </c>
      <c r="L19" s="417">
        <v>0</v>
      </c>
      <c r="M19" s="203"/>
    </row>
    <row r="20" spans="1:13" ht="15">
      <c r="A20" s="101"/>
      <c r="B20" s="171"/>
      <c r="C20" s="45"/>
      <c r="D20" s="45"/>
      <c r="E20" s="45"/>
      <c r="F20" s="45"/>
      <c r="G20" s="45"/>
      <c r="H20" s="420"/>
      <c r="I20" s="420"/>
      <c r="J20" s="419"/>
      <c r="K20" s="419"/>
      <c r="L20" s="437"/>
      <c r="M20" s="101"/>
    </row>
    <row r="21" spans="1:13" ht="15">
      <c r="A21" s="101"/>
      <c r="B21" s="45"/>
      <c r="C21" s="45"/>
      <c r="D21" s="45"/>
      <c r="E21" s="45"/>
      <c r="F21" s="45"/>
      <c r="G21" s="45"/>
      <c r="H21" s="419"/>
      <c r="I21" s="419"/>
      <c r="J21" s="419"/>
      <c r="K21" s="419"/>
      <c r="L21" s="437"/>
      <c r="M21" s="101"/>
    </row>
    <row r="22" spans="1:13" ht="90">
      <c r="A22" s="13"/>
      <c r="B22" s="190" t="s">
        <v>881</v>
      </c>
      <c r="C22" s="13"/>
      <c r="D22" s="13"/>
      <c r="E22" s="13"/>
      <c r="F22" s="179"/>
      <c r="G22" s="179"/>
      <c r="H22" s="425">
        <f>SUM(H24:H34)</f>
        <v>810309</v>
      </c>
      <c r="I22" s="425">
        <f>SUM(I24:I34)</f>
        <v>1074236</v>
      </c>
      <c r="J22" s="425">
        <f>SUM(J24:J34)</f>
        <v>850836</v>
      </c>
      <c r="K22" s="425">
        <f>SUM(K24:K34)</f>
        <v>765096</v>
      </c>
      <c r="L22" s="425">
        <f>SUM(H22:K22)</f>
        <v>3500477</v>
      </c>
      <c r="M22" s="179"/>
    </row>
    <row r="23" spans="1:13" ht="48">
      <c r="A23" s="181"/>
      <c r="B23" s="181"/>
      <c r="C23" s="182" t="s">
        <v>710</v>
      </c>
      <c r="D23" s="325" t="s">
        <v>626</v>
      </c>
      <c r="E23" s="325" t="s">
        <v>626</v>
      </c>
      <c r="F23" s="181"/>
      <c r="G23" s="181"/>
      <c r="H23" s="427">
        <v>4.1</v>
      </c>
      <c r="I23" s="427"/>
      <c r="J23" s="427"/>
      <c r="K23" s="427">
        <v>3.8</v>
      </c>
      <c r="L23" s="427"/>
      <c r="M23" s="181"/>
    </row>
    <row r="24" spans="1:13" ht="24">
      <c r="A24" s="101" t="s">
        <v>33</v>
      </c>
      <c r="B24" s="94" t="s">
        <v>239</v>
      </c>
      <c r="C24" s="45" t="s">
        <v>238</v>
      </c>
      <c r="D24" s="45">
        <v>20</v>
      </c>
      <c r="E24" s="97" t="s">
        <v>203</v>
      </c>
      <c r="F24" s="45" t="s">
        <v>217</v>
      </c>
      <c r="G24" s="45"/>
      <c r="H24" s="420">
        <v>0</v>
      </c>
      <c r="I24" s="420">
        <v>0</v>
      </c>
      <c r="J24" s="420">
        <v>0</v>
      </c>
      <c r="K24" s="420">
        <v>0</v>
      </c>
      <c r="L24" s="431">
        <f>SUM(H24:K24)</f>
        <v>0</v>
      </c>
      <c r="M24" s="101"/>
    </row>
    <row r="25" spans="1:13" ht="48" customHeight="1">
      <c r="A25" s="647" t="s">
        <v>34</v>
      </c>
      <c r="B25" s="651" t="s">
        <v>487</v>
      </c>
      <c r="C25" s="653" t="s">
        <v>244</v>
      </c>
      <c r="D25" s="45">
        <v>20</v>
      </c>
      <c r="E25" s="97" t="s">
        <v>203</v>
      </c>
      <c r="F25" s="45" t="s">
        <v>110</v>
      </c>
      <c r="G25" s="45"/>
      <c r="H25" s="416">
        <v>8308</v>
      </c>
      <c r="I25" s="416">
        <v>199836</v>
      </c>
      <c r="J25" s="416">
        <v>199836</v>
      </c>
      <c r="K25" s="416">
        <v>199836</v>
      </c>
      <c r="L25" s="431">
        <f aca="true" t="shared" si="0" ref="L25:L33">SUM(H25:K25)</f>
        <v>607816</v>
      </c>
      <c r="M25" s="101"/>
    </row>
    <row r="26" spans="1:13" ht="15">
      <c r="A26" s="648"/>
      <c r="B26" s="652"/>
      <c r="C26" s="654"/>
      <c r="D26" s="45">
        <v>41</v>
      </c>
      <c r="E26" s="97" t="s">
        <v>203</v>
      </c>
      <c r="F26" s="45" t="s">
        <v>26</v>
      </c>
      <c r="G26" s="45"/>
      <c r="H26" s="497">
        <v>158750</v>
      </c>
      <c r="I26" s="416">
        <v>0</v>
      </c>
      <c r="J26" s="416">
        <v>0</v>
      </c>
      <c r="K26" s="416">
        <v>0</v>
      </c>
      <c r="L26" s="431">
        <f t="shared" si="0"/>
        <v>158750</v>
      </c>
      <c r="M26" s="101"/>
    </row>
    <row r="27" spans="1:13" ht="108" customHeight="1">
      <c r="A27" s="647" t="s">
        <v>35</v>
      </c>
      <c r="B27" s="649" t="s">
        <v>751</v>
      </c>
      <c r="C27" s="649" t="s">
        <v>752</v>
      </c>
      <c r="D27" s="101">
        <v>20</v>
      </c>
      <c r="E27" s="100" t="s">
        <v>203</v>
      </c>
      <c r="F27" s="101" t="s">
        <v>26</v>
      </c>
      <c r="G27" s="101"/>
      <c r="H27" s="498">
        <v>76800</v>
      </c>
      <c r="I27" s="450">
        <v>505400</v>
      </c>
      <c r="J27" s="450">
        <v>517000</v>
      </c>
      <c r="K27" s="450">
        <v>529760</v>
      </c>
      <c r="L27" s="431">
        <f t="shared" si="0"/>
        <v>1628960</v>
      </c>
      <c r="M27" s="101"/>
    </row>
    <row r="28" spans="1:13" ht="15">
      <c r="A28" s="648"/>
      <c r="B28" s="650"/>
      <c r="C28" s="650"/>
      <c r="D28" s="101">
        <v>41</v>
      </c>
      <c r="E28" s="100" t="s">
        <v>203</v>
      </c>
      <c r="F28" s="101" t="s">
        <v>26</v>
      </c>
      <c r="G28" s="101"/>
      <c r="H28" s="498">
        <v>496354</v>
      </c>
      <c r="I28" s="450">
        <v>0</v>
      </c>
      <c r="J28" s="450">
        <v>0</v>
      </c>
      <c r="K28" s="450">
        <v>0</v>
      </c>
      <c r="L28" s="431">
        <f t="shared" si="0"/>
        <v>496354</v>
      </c>
      <c r="M28" s="101"/>
    </row>
    <row r="29" spans="1:13" ht="36">
      <c r="A29" s="101" t="s">
        <v>240</v>
      </c>
      <c r="B29" s="45" t="s">
        <v>243</v>
      </c>
      <c r="C29" s="45" t="s">
        <v>488</v>
      </c>
      <c r="D29" s="101">
        <v>20</v>
      </c>
      <c r="E29" s="100" t="s">
        <v>216</v>
      </c>
      <c r="F29" s="101" t="s">
        <v>213</v>
      </c>
      <c r="G29" s="101" t="s">
        <v>296</v>
      </c>
      <c r="H29" s="499">
        <v>0</v>
      </c>
      <c r="I29" s="447">
        <v>0</v>
      </c>
      <c r="J29" s="447">
        <v>0</v>
      </c>
      <c r="K29" s="447">
        <v>0</v>
      </c>
      <c r="L29" s="431">
        <f t="shared" si="0"/>
        <v>0</v>
      </c>
      <c r="M29" s="101"/>
    </row>
    <row r="30" spans="1:13" ht="72" customHeight="1">
      <c r="A30" s="647" t="s">
        <v>242</v>
      </c>
      <c r="B30" s="649" t="s">
        <v>872</v>
      </c>
      <c r="C30" s="649" t="s">
        <v>241</v>
      </c>
      <c r="D30" s="111">
        <v>20</v>
      </c>
      <c r="E30" s="568" t="s">
        <v>203</v>
      </c>
      <c r="F30" s="111" t="s">
        <v>26</v>
      </c>
      <c r="G30" s="111"/>
      <c r="H30" s="416">
        <f>6817+32780</f>
        <v>39597</v>
      </c>
      <c r="I30" s="416">
        <f>18400+67100</f>
        <v>85500</v>
      </c>
      <c r="J30" s="416">
        <f>15000+98500</f>
        <v>113500</v>
      </c>
      <c r="K30" s="457">
        <v>15000</v>
      </c>
      <c r="L30" s="431">
        <f t="shared" si="0"/>
        <v>253597</v>
      </c>
      <c r="M30" s="101"/>
    </row>
    <row r="31" spans="1:13" ht="15">
      <c r="A31" s="648"/>
      <c r="B31" s="650"/>
      <c r="C31" s="650"/>
      <c r="D31" s="111">
        <v>20</v>
      </c>
      <c r="E31" s="568" t="s">
        <v>224</v>
      </c>
      <c r="F31" s="111" t="s">
        <v>775</v>
      </c>
      <c r="G31" s="111"/>
      <c r="H31" s="416">
        <v>10000</v>
      </c>
      <c r="I31" s="416">
        <v>263000</v>
      </c>
      <c r="J31" s="416">
        <v>0</v>
      </c>
      <c r="K31" s="457">
        <v>0</v>
      </c>
      <c r="L31" s="431">
        <f t="shared" si="0"/>
        <v>273000</v>
      </c>
      <c r="M31" s="101"/>
    </row>
    <row r="32" spans="1:13" ht="144" customHeight="1">
      <c r="A32" s="647" t="s">
        <v>925</v>
      </c>
      <c r="B32" s="649" t="s">
        <v>297</v>
      </c>
      <c r="C32" s="649" t="s">
        <v>489</v>
      </c>
      <c r="D32" s="101">
        <v>20</v>
      </c>
      <c r="E32" s="100" t="s">
        <v>203</v>
      </c>
      <c r="F32" s="101" t="s">
        <v>26</v>
      </c>
      <c r="G32" s="101"/>
      <c r="H32" s="447">
        <v>0</v>
      </c>
      <c r="I32" s="447">
        <v>20500</v>
      </c>
      <c r="J32" s="447">
        <v>20500</v>
      </c>
      <c r="K32" s="447">
        <v>20500</v>
      </c>
      <c r="L32" s="431">
        <f t="shared" si="0"/>
        <v>61500</v>
      </c>
      <c r="M32" s="101"/>
    </row>
    <row r="33" spans="1:13" ht="15">
      <c r="A33" s="648"/>
      <c r="B33" s="650"/>
      <c r="C33" s="650"/>
      <c r="D33" s="101">
        <v>41</v>
      </c>
      <c r="E33" s="100" t="s">
        <v>203</v>
      </c>
      <c r="F33" s="101" t="s">
        <v>26</v>
      </c>
      <c r="G33" s="101"/>
      <c r="H33" s="419">
        <v>20500</v>
      </c>
      <c r="I33" s="419">
        <v>0</v>
      </c>
      <c r="J33" s="419">
        <v>0</v>
      </c>
      <c r="K33" s="419">
        <v>0</v>
      </c>
      <c r="L33" s="431">
        <f t="shared" si="0"/>
        <v>20500</v>
      </c>
      <c r="M33" s="101"/>
    </row>
    <row r="34" spans="1:13" ht="15">
      <c r="A34" s="101"/>
      <c r="B34" s="101"/>
      <c r="C34" s="101"/>
      <c r="D34" s="101"/>
      <c r="E34" s="101"/>
      <c r="F34" s="101"/>
      <c r="G34" s="101"/>
      <c r="H34" s="419"/>
      <c r="I34" s="419"/>
      <c r="J34" s="419"/>
      <c r="K34" s="419"/>
      <c r="L34" s="431"/>
      <c r="M34" s="101"/>
    </row>
    <row r="35" spans="1:13" ht="30">
      <c r="A35" s="13"/>
      <c r="B35" s="190" t="s">
        <v>490</v>
      </c>
      <c r="C35" s="13"/>
      <c r="D35" s="13"/>
      <c r="E35" s="13"/>
      <c r="F35" s="179"/>
      <c r="G35" s="179"/>
      <c r="H35" s="425">
        <f>SUM(H37:H43)</f>
        <v>4029807</v>
      </c>
      <c r="I35" s="425">
        <f>SUM(I37:I43)</f>
        <v>2755460</v>
      </c>
      <c r="J35" s="425">
        <f>SUM(J37:J43)</f>
        <v>1343400</v>
      </c>
      <c r="K35" s="425">
        <f>SUM(K37:K43)</f>
        <v>774600</v>
      </c>
      <c r="L35" s="425">
        <f>SUM(H35:K35)</f>
        <v>8903267</v>
      </c>
      <c r="M35" s="101"/>
    </row>
    <row r="36" spans="1:13" ht="36">
      <c r="A36" s="181"/>
      <c r="B36" s="181"/>
      <c r="C36" s="182" t="s">
        <v>711</v>
      </c>
      <c r="D36" s="181"/>
      <c r="E36" s="181"/>
      <c r="F36" s="181"/>
      <c r="G36" s="181"/>
      <c r="H36" s="427">
        <v>14.4</v>
      </c>
      <c r="I36" s="427"/>
      <c r="J36" s="427"/>
      <c r="K36" s="427">
        <v>12.5</v>
      </c>
      <c r="L36" s="427"/>
      <c r="M36" s="181"/>
    </row>
    <row r="37" spans="1:13" s="194" customFormat="1" ht="27" customHeight="1">
      <c r="A37" s="101" t="s">
        <v>36</v>
      </c>
      <c r="B37" s="45" t="s">
        <v>627</v>
      </c>
      <c r="C37" s="45" t="s">
        <v>530</v>
      </c>
      <c r="D37" s="101">
        <v>20</v>
      </c>
      <c r="E37" s="100" t="s">
        <v>203</v>
      </c>
      <c r="F37" s="101" t="s">
        <v>26</v>
      </c>
      <c r="G37" s="101"/>
      <c r="H37" s="420">
        <v>5000</v>
      </c>
      <c r="I37" s="420">
        <v>5000</v>
      </c>
      <c r="J37" s="420">
        <v>5000</v>
      </c>
      <c r="K37" s="420">
        <v>5000</v>
      </c>
      <c r="L37" s="431">
        <f>SUM(H37:K37)</f>
        <v>20000</v>
      </c>
      <c r="M37" s="101"/>
    </row>
    <row r="38" spans="1:13" s="194" customFormat="1" ht="30.75" customHeight="1">
      <c r="A38" s="101" t="s">
        <v>37</v>
      </c>
      <c r="B38" s="45" t="s">
        <v>518</v>
      </c>
      <c r="C38" s="45" t="s">
        <v>519</v>
      </c>
      <c r="D38" s="101">
        <v>20</v>
      </c>
      <c r="E38" s="100" t="s">
        <v>203</v>
      </c>
      <c r="F38" s="101" t="s">
        <v>26</v>
      </c>
      <c r="G38" s="101"/>
      <c r="H38" s="419">
        <v>0</v>
      </c>
      <c r="I38" s="419">
        <v>0</v>
      </c>
      <c r="J38" s="419">
        <v>0</v>
      </c>
      <c r="K38" s="419">
        <v>0</v>
      </c>
      <c r="L38" s="431">
        <f aca="true" t="shared" si="1" ref="L38:L43">SUM(H38:K38)</f>
        <v>0</v>
      </c>
      <c r="M38" s="101"/>
    </row>
    <row r="39" spans="1:13" s="194" customFormat="1" ht="33" customHeight="1">
      <c r="A39" s="647" t="s">
        <v>38</v>
      </c>
      <c r="B39" s="649" t="s">
        <v>520</v>
      </c>
      <c r="C39" s="649" t="s">
        <v>245</v>
      </c>
      <c r="D39" s="101">
        <v>20</v>
      </c>
      <c r="E39" s="100" t="s">
        <v>203</v>
      </c>
      <c r="F39" s="101" t="s">
        <v>110</v>
      </c>
      <c r="G39" s="101"/>
      <c r="H39" s="419">
        <v>24580</v>
      </c>
      <c r="I39" s="419">
        <v>69700</v>
      </c>
      <c r="J39" s="419">
        <v>58500</v>
      </c>
      <c r="K39" s="419">
        <v>78000</v>
      </c>
      <c r="L39" s="431">
        <f t="shared" si="1"/>
        <v>230780</v>
      </c>
      <c r="M39" s="101"/>
    </row>
    <row r="40" spans="1:13" s="194" customFormat="1" ht="76.5" customHeight="1">
      <c r="A40" s="648"/>
      <c r="B40" s="650"/>
      <c r="C40" s="650"/>
      <c r="D40" s="101">
        <v>41</v>
      </c>
      <c r="E40" s="100" t="s">
        <v>203</v>
      </c>
      <c r="F40" s="101" t="s">
        <v>492</v>
      </c>
      <c r="G40" s="101"/>
      <c r="H40" s="500">
        <v>0</v>
      </c>
      <c r="I40" s="421">
        <v>0</v>
      </c>
      <c r="J40" s="421">
        <v>0</v>
      </c>
      <c r="K40" s="421">
        <v>0</v>
      </c>
      <c r="L40" s="431">
        <v>0</v>
      </c>
      <c r="M40" s="101"/>
    </row>
    <row r="41" spans="1:13" s="194" customFormat="1" ht="96" customHeight="1">
      <c r="A41" s="647" t="s">
        <v>246</v>
      </c>
      <c r="B41" s="649" t="s">
        <v>298</v>
      </c>
      <c r="C41" s="649" t="s">
        <v>247</v>
      </c>
      <c r="D41" s="101">
        <v>31</v>
      </c>
      <c r="E41" s="100" t="s">
        <v>203</v>
      </c>
      <c r="F41" s="101" t="s">
        <v>26</v>
      </c>
      <c r="G41" s="101"/>
      <c r="H41" s="498">
        <v>584404</v>
      </c>
      <c r="I41" s="450">
        <v>393369</v>
      </c>
      <c r="J41" s="450">
        <v>181560</v>
      </c>
      <c r="K41" s="450">
        <v>96240</v>
      </c>
      <c r="L41" s="431">
        <f t="shared" si="1"/>
        <v>1255573</v>
      </c>
      <c r="M41" s="101"/>
    </row>
    <row r="42" spans="1:13" s="194" customFormat="1" ht="15">
      <c r="A42" s="648"/>
      <c r="B42" s="650"/>
      <c r="C42" s="650"/>
      <c r="D42" s="101">
        <v>41</v>
      </c>
      <c r="E42" s="100" t="s">
        <v>203</v>
      </c>
      <c r="F42" s="101" t="s">
        <v>26</v>
      </c>
      <c r="G42" s="101"/>
      <c r="H42" s="498">
        <v>3311623</v>
      </c>
      <c r="I42" s="450">
        <v>2229091</v>
      </c>
      <c r="J42" s="450">
        <v>1028840</v>
      </c>
      <c r="K42" s="450">
        <v>545360</v>
      </c>
      <c r="L42" s="431">
        <f t="shared" si="1"/>
        <v>7114914</v>
      </c>
      <c r="M42" s="101"/>
    </row>
    <row r="43" spans="1:13" s="194" customFormat="1" ht="27.75" customHeight="1">
      <c r="A43" s="101" t="s">
        <v>928</v>
      </c>
      <c r="B43" s="45" t="s">
        <v>299</v>
      </c>
      <c r="C43" s="45" t="s">
        <v>300</v>
      </c>
      <c r="D43" s="101">
        <v>20</v>
      </c>
      <c r="E43" s="100" t="s">
        <v>203</v>
      </c>
      <c r="F43" s="101" t="s">
        <v>26</v>
      </c>
      <c r="G43" s="101"/>
      <c r="H43" s="420">
        <v>104200</v>
      </c>
      <c r="I43" s="420">
        <v>58300</v>
      </c>
      <c r="J43" s="420">
        <v>69500</v>
      </c>
      <c r="K43" s="420">
        <v>50000</v>
      </c>
      <c r="L43" s="431">
        <f t="shared" si="1"/>
        <v>282000</v>
      </c>
      <c r="M43" s="101"/>
    </row>
    <row r="46" ht="15">
      <c r="A46" s="195" t="s">
        <v>317</v>
      </c>
    </row>
    <row r="47" spans="1:2" ht="15">
      <c r="A47" s="565" t="s">
        <v>91</v>
      </c>
      <c r="B47" s="565" t="s">
        <v>435</v>
      </c>
    </row>
    <row r="48" spans="1:2" ht="15">
      <c r="A48" s="565" t="s">
        <v>26</v>
      </c>
      <c r="B48" s="565" t="s">
        <v>340</v>
      </c>
    </row>
    <row r="49" spans="1:2" ht="15">
      <c r="A49" s="565" t="s">
        <v>434</v>
      </c>
      <c r="B49" s="565" t="s">
        <v>436</v>
      </c>
    </row>
    <row r="52" spans="1:2" ht="15">
      <c r="A52" s="210" t="s">
        <v>440</v>
      </c>
      <c r="B52" s="210"/>
    </row>
    <row r="53" spans="1:2" ht="15">
      <c r="A53" s="211"/>
      <c r="B53" s="211"/>
    </row>
    <row r="54" spans="1:2" ht="24">
      <c r="A54" s="218" t="s">
        <v>441</v>
      </c>
      <c r="B54" s="219" t="s">
        <v>443</v>
      </c>
    </row>
    <row r="55" spans="1:2" ht="15">
      <c r="A55" s="14" t="s">
        <v>492</v>
      </c>
      <c r="B55" s="14" t="s">
        <v>248</v>
      </c>
    </row>
  </sheetData>
  <sheetProtection/>
  <mergeCells count="18">
    <mergeCell ref="A32:A33"/>
    <mergeCell ref="B32:B33"/>
    <mergeCell ref="C32:C33"/>
    <mergeCell ref="A41:A42"/>
    <mergeCell ref="B41:B42"/>
    <mergeCell ref="C41:C42"/>
    <mergeCell ref="A39:A40"/>
    <mergeCell ref="C39:C40"/>
    <mergeCell ref="B39:B40"/>
    <mergeCell ref="A30:A31"/>
    <mergeCell ref="B30:B31"/>
    <mergeCell ref="C30:C31"/>
    <mergeCell ref="A25:A26"/>
    <mergeCell ref="B25:B26"/>
    <mergeCell ref="C25:C26"/>
    <mergeCell ref="A27:A28"/>
    <mergeCell ref="B27:B28"/>
    <mergeCell ref="C27:C28"/>
  </mergeCells>
  <printOptions/>
  <pageMargins left="0.7" right="0.7" top="0.75" bottom="0.75" header="0.3" footer="0.3"/>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M46"/>
  <sheetViews>
    <sheetView zoomScalePageLayoutView="0" workbookViewId="0" topLeftCell="A32">
      <selection activeCell="B30" sqref="B30"/>
    </sheetView>
  </sheetViews>
  <sheetFormatPr defaultColWidth="9.140625" defaultRowHeight="15"/>
  <cols>
    <col min="1" max="1" width="6.28125" style="0" customWidth="1"/>
    <col min="2" max="2" width="27.421875" style="0" customWidth="1"/>
    <col min="3" max="3" width="25.421875" style="0" customWidth="1"/>
    <col min="8" max="8" width="10.00390625" style="0" customWidth="1"/>
    <col min="9" max="9" width="10.421875" style="0" customWidth="1"/>
    <col min="10" max="10" width="10.8515625" style="0" customWidth="1"/>
    <col min="11" max="11" width="9.8515625" style="0" customWidth="1"/>
    <col min="12" max="12" width="15.00390625" style="0" customWidth="1"/>
    <col min="13" max="13" width="19.140625" style="0" customWidth="1"/>
  </cols>
  <sheetData>
    <row r="1" spans="1:4" ht="18">
      <c r="A1" s="629" t="s">
        <v>906</v>
      </c>
      <c r="B1" s="65"/>
      <c r="C1" s="65"/>
      <c r="D1" s="60"/>
    </row>
    <row r="2" spans="1:4" ht="15.75">
      <c r="A2" s="631" t="s">
        <v>910</v>
      </c>
      <c r="B2" s="631"/>
      <c r="C2" s="66"/>
      <c r="D2" s="66"/>
    </row>
    <row r="4" spans="1:13" ht="55.5" customHeight="1">
      <c r="A4" s="47" t="s">
        <v>22</v>
      </c>
      <c r="B4" s="53" t="s">
        <v>29</v>
      </c>
      <c r="C4" s="48" t="s">
        <v>18</v>
      </c>
      <c r="D4" s="52" t="s">
        <v>20</v>
      </c>
      <c r="E4" s="52" t="s">
        <v>21</v>
      </c>
      <c r="F4" s="48" t="s">
        <v>23</v>
      </c>
      <c r="G4" s="49" t="s">
        <v>15</v>
      </c>
      <c r="H4" s="50">
        <v>2013</v>
      </c>
      <c r="I4" s="50">
        <v>2014</v>
      </c>
      <c r="J4" s="50">
        <v>2015</v>
      </c>
      <c r="K4" s="50">
        <v>2016</v>
      </c>
      <c r="L4" s="51" t="s">
        <v>19</v>
      </c>
      <c r="M4" s="52" t="s">
        <v>24</v>
      </c>
    </row>
    <row r="5" spans="1:13" ht="15.75">
      <c r="A5" s="15"/>
      <c r="B5" s="71" t="s">
        <v>131</v>
      </c>
      <c r="C5" s="23"/>
      <c r="D5" s="24"/>
      <c r="E5" s="24"/>
      <c r="F5" s="23"/>
      <c r="G5" s="23"/>
      <c r="H5" s="474">
        <f>H6+H16+H24</f>
        <v>9670662</v>
      </c>
      <c r="I5" s="474">
        <f>I6+I16+I24</f>
        <v>9749711.94</v>
      </c>
      <c r="J5" s="474">
        <f>J6+J16+J24</f>
        <v>9768435.1982</v>
      </c>
      <c r="K5" s="474">
        <f>K6+K16+K24</f>
        <v>9826394.544146</v>
      </c>
      <c r="L5" s="475">
        <f>SUM(H5:K5)</f>
        <v>39015203.682346</v>
      </c>
      <c r="M5" s="25"/>
    </row>
    <row r="6" spans="1:13" ht="31.5" customHeight="1">
      <c r="A6" s="13"/>
      <c r="B6" s="143" t="s">
        <v>717</v>
      </c>
      <c r="C6" s="26"/>
      <c r="D6" s="24"/>
      <c r="E6" s="24"/>
      <c r="F6" s="27"/>
      <c r="G6" s="27"/>
      <c r="H6" s="474">
        <f>SUM(H8:H13)</f>
        <v>3675747</v>
      </c>
      <c r="I6" s="474">
        <f>SUM(I8:I13)</f>
        <v>3695541.94</v>
      </c>
      <c r="J6" s="474">
        <f>SUM(J8:J13)</f>
        <v>3728778.1982</v>
      </c>
      <c r="K6" s="474">
        <f>SUM(K8:K13)</f>
        <v>3778611.544146</v>
      </c>
      <c r="L6" s="474">
        <f>H6+I6+J6+K6</f>
        <v>14878678.682346</v>
      </c>
      <c r="M6" s="24"/>
    </row>
    <row r="7" spans="1:13" ht="48.75">
      <c r="A7" s="54"/>
      <c r="B7" s="55"/>
      <c r="C7" s="56" t="s">
        <v>847</v>
      </c>
      <c r="D7" s="57" t="s">
        <v>16</v>
      </c>
      <c r="E7" s="57" t="s">
        <v>16</v>
      </c>
      <c r="F7" s="58"/>
      <c r="G7" s="58"/>
      <c r="H7" s="476">
        <v>2.4</v>
      </c>
      <c r="I7" s="477"/>
      <c r="J7" s="477"/>
      <c r="K7" s="478">
        <v>2.2</v>
      </c>
      <c r="L7" s="479"/>
      <c r="M7" s="59"/>
    </row>
    <row r="8" spans="1:13" ht="52.5" customHeight="1">
      <c r="A8" s="156" t="s">
        <v>69</v>
      </c>
      <c r="B8" s="161" t="s">
        <v>70</v>
      </c>
      <c r="C8" s="45" t="s">
        <v>447</v>
      </c>
      <c r="D8" s="162" t="s">
        <v>202</v>
      </c>
      <c r="E8" s="97" t="s">
        <v>203</v>
      </c>
      <c r="F8" s="45" t="s">
        <v>26</v>
      </c>
      <c r="G8" s="45"/>
      <c r="H8" s="420">
        <v>6000</v>
      </c>
      <c r="I8" s="420">
        <v>6000</v>
      </c>
      <c r="J8" s="420">
        <v>6000</v>
      </c>
      <c r="K8" s="420">
        <v>6000</v>
      </c>
      <c r="L8" s="417">
        <f>H8+I8+J8+K8</f>
        <v>24000</v>
      </c>
      <c r="M8" s="74"/>
    </row>
    <row r="9" spans="1:13" ht="55.5" customHeight="1">
      <c r="A9" s="156" t="s">
        <v>71</v>
      </c>
      <c r="B9" s="161" t="s">
        <v>198</v>
      </c>
      <c r="C9" s="45" t="s">
        <v>199</v>
      </c>
      <c r="D9" s="45">
        <v>56</v>
      </c>
      <c r="E9" s="97" t="s">
        <v>203</v>
      </c>
      <c r="F9" s="45" t="s">
        <v>26</v>
      </c>
      <c r="G9" s="45"/>
      <c r="H9" s="420">
        <v>0</v>
      </c>
      <c r="I9" s="420">
        <v>30000</v>
      </c>
      <c r="J9" s="420">
        <v>10000</v>
      </c>
      <c r="K9" s="420">
        <v>5000</v>
      </c>
      <c r="L9" s="417">
        <f aca="true" t="shared" si="0" ref="L9:L14">H9+I9+J9+K9</f>
        <v>45000</v>
      </c>
      <c r="M9" s="74"/>
    </row>
    <row r="10" spans="1:13" ht="24">
      <c r="A10" s="156" t="s">
        <v>72</v>
      </c>
      <c r="B10" s="94" t="s">
        <v>194</v>
      </c>
      <c r="C10" s="45" t="s">
        <v>200</v>
      </c>
      <c r="D10" s="162" t="s">
        <v>202</v>
      </c>
      <c r="E10" s="97" t="s">
        <v>203</v>
      </c>
      <c r="F10" s="45" t="s">
        <v>26</v>
      </c>
      <c r="G10" s="45"/>
      <c r="H10" s="416">
        <v>1739747</v>
      </c>
      <c r="I10" s="416">
        <f>H10*1.02</f>
        <v>1774541.94</v>
      </c>
      <c r="J10" s="416">
        <f>I10*1.03</f>
        <v>1827778.1982</v>
      </c>
      <c r="K10" s="416">
        <f>J10*1.03</f>
        <v>1882611.544146</v>
      </c>
      <c r="L10" s="417">
        <f t="shared" si="0"/>
        <v>7224678.682345999</v>
      </c>
      <c r="M10" s="74"/>
    </row>
    <row r="11" spans="1:13" ht="36">
      <c r="A11" s="156" t="s">
        <v>73</v>
      </c>
      <c r="B11" s="158" t="s">
        <v>76</v>
      </c>
      <c r="C11" s="95" t="s">
        <v>191</v>
      </c>
      <c r="D11" s="45">
        <v>51</v>
      </c>
      <c r="E11" s="97" t="s">
        <v>203</v>
      </c>
      <c r="F11" s="45" t="s">
        <v>756</v>
      </c>
      <c r="G11" s="45"/>
      <c r="H11" s="480">
        <v>45000</v>
      </c>
      <c r="I11" s="480">
        <v>0</v>
      </c>
      <c r="J11" s="480">
        <v>0</v>
      </c>
      <c r="K11" s="420">
        <v>0</v>
      </c>
      <c r="L11" s="417">
        <f t="shared" si="0"/>
        <v>45000</v>
      </c>
      <c r="M11" s="73"/>
    </row>
    <row r="12" spans="1:13" ht="53.25" customHeight="1">
      <c r="A12" s="156" t="s">
        <v>74</v>
      </c>
      <c r="B12" s="150" t="s">
        <v>77</v>
      </c>
      <c r="C12" s="95" t="s">
        <v>190</v>
      </c>
      <c r="D12" s="45">
        <v>51</v>
      </c>
      <c r="E12" s="97" t="s">
        <v>203</v>
      </c>
      <c r="F12" s="45" t="s">
        <v>27</v>
      </c>
      <c r="G12" s="45"/>
      <c r="H12" s="480">
        <v>987000</v>
      </c>
      <c r="I12" s="480">
        <v>987000</v>
      </c>
      <c r="J12" s="480">
        <v>987000</v>
      </c>
      <c r="K12" s="480">
        <v>987000</v>
      </c>
      <c r="L12" s="417">
        <f t="shared" si="0"/>
        <v>3948000</v>
      </c>
      <c r="M12" s="73"/>
    </row>
    <row r="13" spans="1:13" ht="36">
      <c r="A13" s="156" t="s">
        <v>75</v>
      </c>
      <c r="B13" s="94" t="s">
        <v>759</v>
      </c>
      <c r="C13" s="45" t="s">
        <v>192</v>
      </c>
      <c r="D13" s="45">
        <v>51</v>
      </c>
      <c r="E13" s="97" t="s">
        <v>203</v>
      </c>
      <c r="F13" s="45" t="s">
        <v>27</v>
      </c>
      <c r="G13" s="45"/>
      <c r="H13" s="480">
        <v>898000</v>
      </c>
      <c r="I13" s="480">
        <v>898000</v>
      </c>
      <c r="J13" s="480">
        <v>898000</v>
      </c>
      <c r="K13" s="480">
        <v>898000</v>
      </c>
      <c r="L13" s="417">
        <f t="shared" si="0"/>
        <v>3592000</v>
      </c>
      <c r="M13" s="73"/>
    </row>
    <row r="14" spans="1:13" ht="60">
      <c r="A14" s="262" t="s">
        <v>78</v>
      </c>
      <c r="B14" s="163" t="s">
        <v>773</v>
      </c>
      <c r="C14" s="171" t="s">
        <v>208</v>
      </c>
      <c r="D14" s="250" t="s">
        <v>202</v>
      </c>
      <c r="E14" s="233" t="s">
        <v>203</v>
      </c>
      <c r="F14" s="171" t="s">
        <v>217</v>
      </c>
      <c r="G14" s="171"/>
      <c r="H14" s="481">
        <v>0</v>
      </c>
      <c r="I14" s="481">
        <v>0</v>
      </c>
      <c r="J14" s="481">
        <v>0</v>
      </c>
      <c r="K14" s="481">
        <v>0</v>
      </c>
      <c r="L14" s="482">
        <f t="shared" si="0"/>
        <v>0</v>
      </c>
      <c r="M14" s="263"/>
    </row>
    <row r="15" spans="1:13" ht="44.25" customHeight="1">
      <c r="A15" s="264"/>
      <c r="B15" s="265"/>
      <c r="C15" s="266"/>
      <c r="D15" s="267"/>
      <c r="E15" s="268"/>
      <c r="F15" s="266"/>
      <c r="G15" s="266"/>
      <c r="H15" s="483"/>
      <c r="I15" s="483"/>
      <c r="J15" s="483"/>
      <c r="K15" s="483"/>
      <c r="L15" s="484"/>
      <c r="M15" s="269"/>
    </row>
    <row r="16" spans="1:13" ht="29.25">
      <c r="A16" s="251"/>
      <c r="B16" s="612" t="s">
        <v>81</v>
      </c>
      <c r="C16" s="252"/>
      <c r="D16" s="253"/>
      <c r="E16" s="253"/>
      <c r="F16" s="254"/>
      <c r="G16" s="254"/>
      <c r="H16" s="485">
        <f>SUM(H19:H22)</f>
        <v>2061516</v>
      </c>
      <c r="I16" s="485">
        <f>SUM(I19:I22)</f>
        <v>2083335</v>
      </c>
      <c r="J16" s="485">
        <f>SUM(J19:J22)</f>
        <v>2087029</v>
      </c>
      <c r="K16" s="485">
        <f>SUM(K19:K22)</f>
        <v>2091092</v>
      </c>
      <c r="L16" s="485">
        <f>K16+J16+I16+H16</f>
        <v>8322972</v>
      </c>
      <c r="M16" s="255"/>
    </row>
    <row r="17" spans="1:13" ht="90">
      <c r="A17" s="68"/>
      <c r="B17" s="55"/>
      <c r="C17" s="85" t="s">
        <v>848</v>
      </c>
      <c r="D17" s="70" t="s">
        <v>16</v>
      </c>
      <c r="E17" s="70" t="s">
        <v>16</v>
      </c>
      <c r="F17" s="55"/>
      <c r="G17" s="55"/>
      <c r="H17" s="486">
        <v>15</v>
      </c>
      <c r="I17" s="486"/>
      <c r="J17" s="486"/>
      <c r="K17" s="486">
        <v>15</v>
      </c>
      <c r="L17" s="486"/>
      <c r="M17" s="55"/>
    </row>
    <row r="18" spans="1:13" ht="15">
      <c r="A18" s="68"/>
      <c r="B18" s="55"/>
      <c r="C18" s="69"/>
      <c r="D18" s="70" t="s">
        <v>16</v>
      </c>
      <c r="E18" s="70" t="s">
        <v>16</v>
      </c>
      <c r="F18" s="55"/>
      <c r="G18" s="55"/>
      <c r="H18" s="486"/>
      <c r="I18" s="486"/>
      <c r="J18" s="486"/>
      <c r="K18" s="486"/>
      <c r="L18" s="486"/>
      <c r="M18" s="55"/>
    </row>
    <row r="19" spans="1:13" ht="52.5" customHeight="1">
      <c r="A19" s="116" t="s">
        <v>79</v>
      </c>
      <c r="B19" s="95" t="s">
        <v>80</v>
      </c>
      <c r="C19" s="95" t="s">
        <v>193</v>
      </c>
      <c r="D19" s="116">
        <v>51</v>
      </c>
      <c r="E19" s="117" t="s">
        <v>203</v>
      </c>
      <c r="F19" s="116" t="s">
        <v>27</v>
      </c>
      <c r="G19" s="116"/>
      <c r="H19" s="480">
        <v>1943900</v>
      </c>
      <c r="I19" s="480">
        <v>1943900</v>
      </c>
      <c r="J19" s="480">
        <v>1943900</v>
      </c>
      <c r="K19" s="480">
        <v>1943900</v>
      </c>
      <c r="L19" s="450">
        <f>H19+I19+J19+K19</f>
        <v>7775600</v>
      </c>
      <c r="M19" s="73"/>
    </row>
    <row r="20" spans="1:13" ht="88.5" customHeight="1">
      <c r="A20" s="655" t="s">
        <v>197</v>
      </c>
      <c r="B20" s="657" t="s">
        <v>760</v>
      </c>
      <c r="C20" s="653" t="s">
        <v>761</v>
      </c>
      <c r="D20" s="81">
        <v>51</v>
      </c>
      <c r="E20" s="274" t="s">
        <v>203</v>
      </c>
      <c r="F20" s="95" t="s">
        <v>27</v>
      </c>
      <c r="G20" s="95"/>
      <c r="H20" s="487">
        <v>60000</v>
      </c>
      <c r="I20" s="487">
        <v>60000</v>
      </c>
      <c r="J20" s="487">
        <v>60000</v>
      </c>
      <c r="K20" s="487">
        <v>60000</v>
      </c>
      <c r="L20" s="450">
        <f>H20+I20+J20+K20</f>
        <v>240000</v>
      </c>
      <c r="M20" s="30"/>
    </row>
    <row r="21" spans="1:13" ht="36" customHeight="1">
      <c r="A21" s="656"/>
      <c r="B21" s="658"/>
      <c r="C21" s="654"/>
      <c r="D21" s="274" t="s">
        <v>202</v>
      </c>
      <c r="E21" s="274" t="s">
        <v>203</v>
      </c>
      <c r="F21" s="95" t="s">
        <v>26</v>
      </c>
      <c r="G21" s="95"/>
      <c r="H21" s="487">
        <v>57616</v>
      </c>
      <c r="I21" s="487">
        <v>79435</v>
      </c>
      <c r="J21" s="487">
        <v>83129</v>
      </c>
      <c r="K21" s="487">
        <v>87192</v>
      </c>
      <c r="L21" s="450">
        <f>H21+I21+J21+K21</f>
        <v>307372</v>
      </c>
      <c r="M21" s="30"/>
    </row>
    <row r="22" spans="1:13" ht="53.25" customHeight="1">
      <c r="A22" s="166" t="s">
        <v>201</v>
      </c>
      <c r="B22" s="141" t="s">
        <v>772</v>
      </c>
      <c r="C22" s="95" t="s">
        <v>209</v>
      </c>
      <c r="D22" s="162" t="s">
        <v>202</v>
      </c>
      <c r="E22" s="97" t="s">
        <v>203</v>
      </c>
      <c r="F22" s="95" t="s">
        <v>217</v>
      </c>
      <c r="G22" s="95"/>
      <c r="H22" s="450">
        <v>0</v>
      </c>
      <c r="I22" s="450">
        <v>0</v>
      </c>
      <c r="J22" s="450">
        <v>0</v>
      </c>
      <c r="K22" s="450">
        <v>0</v>
      </c>
      <c r="L22" s="450">
        <f>H22+I22+J22+K22</f>
        <v>0</v>
      </c>
      <c r="M22" s="30"/>
    </row>
    <row r="23" spans="1:13" ht="53.25" customHeight="1">
      <c r="A23" s="256"/>
      <c r="B23" s="257"/>
      <c r="C23" s="258"/>
      <c r="D23" s="259"/>
      <c r="E23" s="260"/>
      <c r="F23" s="258"/>
      <c r="G23" s="258"/>
      <c r="H23" s="488"/>
      <c r="I23" s="488"/>
      <c r="J23" s="488"/>
      <c r="K23" s="488"/>
      <c r="L23" s="488"/>
      <c r="M23" s="261"/>
    </row>
    <row r="24" spans="1:13" ht="29.25">
      <c r="A24" s="13"/>
      <c r="B24" s="190" t="s">
        <v>82</v>
      </c>
      <c r="C24" s="29"/>
      <c r="D24" s="24"/>
      <c r="E24" s="24"/>
      <c r="F24" s="27"/>
      <c r="G24" s="27"/>
      <c r="H24" s="474">
        <f>SUM(H26:H30)</f>
        <v>3933399</v>
      </c>
      <c r="I24" s="474">
        <f>SUM(I26:I30)</f>
        <v>3970835</v>
      </c>
      <c r="J24" s="474">
        <f>SUM(J26:J30)</f>
        <v>3952628</v>
      </c>
      <c r="K24" s="474">
        <f>SUM(K26:K30)</f>
        <v>3956691</v>
      </c>
      <c r="L24" s="474">
        <f>H24+I24+J24+K24</f>
        <v>15813553</v>
      </c>
      <c r="M24" s="28"/>
    </row>
    <row r="25" spans="1:13" ht="77.25">
      <c r="A25" s="68"/>
      <c r="B25" s="55"/>
      <c r="C25" s="85" t="s">
        <v>849</v>
      </c>
      <c r="D25" s="70" t="s">
        <v>16</v>
      </c>
      <c r="E25" s="70" t="s">
        <v>16</v>
      </c>
      <c r="F25" s="55"/>
      <c r="G25" s="55"/>
      <c r="H25" s="486">
        <v>15</v>
      </c>
      <c r="I25" s="486"/>
      <c r="J25" s="486"/>
      <c r="K25" s="486">
        <v>15</v>
      </c>
      <c r="L25" s="486"/>
      <c r="M25" s="55"/>
    </row>
    <row r="26" spans="1:13" ht="69" customHeight="1">
      <c r="A26" s="116" t="s">
        <v>104</v>
      </c>
      <c r="B26" s="95" t="s">
        <v>882</v>
      </c>
      <c r="C26" s="95" t="s">
        <v>931</v>
      </c>
      <c r="D26" s="116">
        <v>20</v>
      </c>
      <c r="E26" s="116" t="s">
        <v>356</v>
      </c>
      <c r="F26" s="116" t="s">
        <v>213</v>
      </c>
      <c r="G26" s="116"/>
      <c r="H26" s="480">
        <v>0</v>
      </c>
      <c r="I26" s="480">
        <v>0</v>
      </c>
      <c r="J26" s="480">
        <v>0</v>
      </c>
      <c r="K26" s="447">
        <v>0</v>
      </c>
      <c r="L26" s="450">
        <f>H26+I26+J26+K26</f>
        <v>0</v>
      </c>
      <c r="M26" s="244"/>
    </row>
    <row r="27" spans="1:13" ht="41.25" customHeight="1">
      <c r="A27" s="116" t="s">
        <v>105</v>
      </c>
      <c r="B27" s="93" t="s">
        <v>762</v>
      </c>
      <c r="C27" s="95" t="s">
        <v>763</v>
      </c>
      <c r="D27" s="162" t="s">
        <v>202</v>
      </c>
      <c r="E27" s="97" t="s">
        <v>203</v>
      </c>
      <c r="F27" s="95" t="s">
        <v>93</v>
      </c>
      <c r="G27" s="95"/>
      <c r="H27" s="454">
        <v>131899</v>
      </c>
      <c r="I27" s="454">
        <v>149735</v>
      </c>
      <c r="J27" s="454">
        <v>137628</v>
      </c>
      <c r="K27" s="454">
        <v>141691</v>
      </c>
      <c r="L27" s="450">
        <f>H27+I27+J27+K27</f>
        <v>560953</v>
      </c>
      <c r="M27" s="244"/>
    </row>
    <row r="28" spans="1:13" ht="42.75" customHeight="1">
      <c r="A28" s="166" t="s">
        <v>106</v>
      </c>
      <c r="B28" s="165" t="s">
        <v>174</v>
      </c>
      <c r="C28" s="95" t="s">
        <v>932</v>
      </c>
      <c r="D28" s="95">
        <v>51</v>
      </c>
      <c r="E28" s="184" t="s">
        <v>203</v>
      </c>
      <c r="F28" s="95" t="s">
        <v>27</v>
      </c>
      <c r="G28" s="95"/>
      <c r="H28" s="480">
        <v>3797000</v>
      </c>
      <c r="I28" s="480">
        <v>3797000</v>
      </c>
      <c r="J28" s="480">
        <v>3797000</v>
      </c>
      <c r="K28" s="480">
        <v>3797000</v>
      </c>
      <c r="L28" s="450">
        <f>H28+I28+J28+K28</f>
        <v>15188000</v>
      </c>
      <c r="M28" s="30"/>
    </row>
    <row r="29" spans="1:13" ht="66" customHeight="1">
      <c r="A29" s="166" t="s">
        <v>195</v>
      </c>
      <c r="B29" s="94" t="s">
        <v>448</v>
      </c>
      <c r="C29" s="608" t="s">
        <v>873</v>
      </c>
      <c r="D29" s="162" t="s">
        <v>202</v>
      </c>
      <c r="E29" s="97" t="s">
        <v>203</v>
      </c>
      <c r="F29" s="111" t="s">
        <v>26</v>
      </c>
      <c r="G29" s="95"/>
      <c r="H29" s="416">
        <v>4500</v>
      </c>
      <c r="I29" s="416">
        <v>24100</v>
      </c>
      <c r="J29" s="416">
        <v>18000</v>
      </c>
      <c r="K29" s="416">
        <v>18000</v>
      </c>
      <c r="L29" s="450">
        <f>H29+I29+J29+K29</f>
        <v>64600</v>
      </c>
      <c r="M29" s="30"/>
    </row>
    <row r="30" spans="1:13" ht="58.5" customHeight="1">
      <c r="A30" s="247" t="s">
        <v>196</v>
      </c>
      <c r="B30" s="163" t="s">
        <v>926</v>
      </c>
      <c r="C30" s="245" t="s">
        <v>764</v>
      </c>
      <c r="D30" s="162" t="s">
        <v>202</v>
      </c>
      <c r="E30" s="97" t="s">
        <v>203</v>
      </c>
      <c r="F30" s="245" t="s">
        <v>217</v>
      </c>
      <c r="G30" s="245"/>
      <c r="H30" s="489">
        <v>0</v>
      </c>
      <c r="I30" s="489">
        <v>0</v>
      </c>
      <c r="J30" s="490">
        <v>0</v>
      </c>
      <c r="K30" s="490">
        <v>0</v>
      </c>
      <c r="L30" s="450">
        <f>H30+I30+J30+K30</f>
        <v>0</v>
      </c>
      <c r="M30" s="84"/>
    </row>
    <row r="31" spans="1:13" ht="15">
      <c r="A31" s="248"/>
      <c r="B31" s="248"/>
      <c r="C31" s="248"/>
      <c r="D31" s="248"/>
      <c r="E31" s="248"/>
      <c r="F31" s="248"/>
      <c r="G31" s="248"/>
      <c r="H31" s="248"/>
      <c r="I31" s="248"/>
      <c r="J31" s="248"/>
      <c r="K31" s="248"/>
      <c r="L31" s="248"/>
      <c r="M31" s="14"/>
    </row>
    <row r="32" spans="1:12" ht="15">
      <c r="A32" s="249"/>
      <c r="B32" s="249"/>
      <c r="C32" s="249"/>
      <c r="D32" s="249"/>
      <c r="E32" s="249"/>
      <c r="F32" s="249"/>
      <c r="G32" s="249"/>
      <c r="H32" s="249"/>
      <c r="I32" s="249"/>
      <c r="J32" s="249"/>
      <c r="K32" s="249"/>
      <c r="L32" s="249"/>
    </row>
    <row r="34" ht="15.75">
      <c r="A34" s="164" t="s">
        <v>317</v>
      </c>
    </row>
    <row r="35" spans="1:3" ht="15">
      <c r="A35" s="555" t="s">
        <v>27</v>
      </c>
      <c r="B35" s="556" t="s">
        <v>329</v>
      </c>
      <c r="C35" s="557"/>
    </row>
    <row r="36" spans="1:3" ht="15">
      <c r="A36" s="555" t="s">
        <v>348</v>
      </c>
      <c r="B36" s="555" t="s">
        <v>352</v>
      </c>
      <c r="C36" s="558"/>
    </row>
    <row r="37" spans="1:3" ht="15">
      <c r="A37" s="555" t="s">
        <v>347</v>
      </c>
      <c r="B37" s="559" t="s">
        <v>765</v>
      </c>
      <c r="C37" s="560"/>
    </row>
    <row r="38" spans="1:3" ht="15">
      <c r="A38" s="555" t="s">
        <v>346</v>
      </c>
      <c r="B38" s="559" t="s">
        <v>354</v>
      </c>
      <c r="C38" s="560"/>
    </row>
    <row r="39" spans="1:3" ht="15">
      <c r="A39" s="555" t="s">
        <v>91</v>
      </c>
      <c r="B39" s="561" t="s">
        <v>353</v>
      </c>
      <c r="C39" s="562"/>
    </row>
    <row r="40" spans="1:3" ht="15">
      <c r="A40" s="555" t="s">
        <v>26</v>
      </c>
      <c r="B40" s="555" t="s">
        <v>340</v>
      </c>
      <c r="C40" s="558"/>
    </row>
    <row r="41" spans="1:3" ht="15">
      <c r="A41" s="555" t="s">
        <v>345</v>
      </c>
      <c r="B41" s="563" t="s">
        <v>355</v>
      </c>
      <c r="C41" s="564"/>
    </row>
    <row r="43" spans="1:2" ht="15">
      <c r="A43" s="210" t="s">
        <v>440</v>
      </c>
      <c r="B43" s="210"/>
    </row>
    <row r="44" spans="1:2" ht="15">
      <c r="A44" s="211"/>
      <c r="B44" s="211"/>
    </row>
    <row r="45" spans="1:2" ht="24">
      <c r="A45" s="218" t="s">
        <v>441</v>
      </c>
      <c r="B45" s="219" t="s">
        <v>443</v>
      </c>
    </row>
    <row r="46" spans="1:2" ht="30">
      <c r="A46" s="14" t="s">
        <v>757</v>
      </c>
      <c r="B46" s="554" t="s">
        <v>758</v>
      </c>
    </row>
  </sheetData>
  <sheetProtection/>
  <mergeCells count="3">
    <mergeCell ref="A20:A21"/>
    <mergeCell ref="B20:B21"/>
    <mergeCell ref="C20:C2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84"/>
  <sheetViews>
    <sheetView tabSelected="1" zoomScalePageLayoutView="0" workbookViewId="0" topLeftCell="A1">
      <selection activeCell="A54" sqref="A54"/>
    </sheetView>
  </sheetViews>
  <sheetFormatPr defaultColWidth="9.140625" defaultRowHeight="15"/>
  <cols>
    <col min="1" max="1" width="10.8515625" style="0" customWidth="1"/>
    <col min="2" max="2" width="30.8515625" style="0" customWidth="1"/>
    <col min="3" max="3" width="28.8515625" style="0" customWidth="1"/>
    <col min="6" max="6" width="10.28125" style="0" customWidth="1"/>
    <col min="7" max="7" width="10.57421875" style="0" customWidth="1"/>
    <col min="8" max="12" width="14.421875" style="0" bestFit="1" customWidth="1"/>
  </cols>
  <sheetData>
    <row r="1" spans="1:13" ht="18">
      <c r="A1" s="630" t="s">
        <v>907</v>
      </c>
      <c r="B1" s="630"/>
      <c r="C1" s="626"/>
      <c r="D1" s="67"/>
      <c r="E1" s="60"/>
      <c r="F1" s="60"/>
      <c r="G1" s="60"/>
      <c r="H1" s="60"/>
      <c r="I1" s="60"/>
      <c r="J1" s="60"/>
      <c r="K1" s="60"/>
      <c r="L1" s="60"/>
      <c r="M1" s="60"/>
    </row>
    <row r="2" spans="1:13" ht="15.75">
      <c r="A2" s="631" t="s">
        <v>133</v>
      </c>
      <c r="B2" s="631"/>
      <c r="C2" s="72"/>
      <c r="D2" s="72"/>
      <c r="E2" s="60"/>
      <c r="F2" s="60"/>
      <c r="G2" s="60"/>
      <c r="H2" s="60"/>
      <c r="I2" s="60"/>
      <c r="J2" s="60"/>
      <c r="K2" s="60"/>
      <c r="L2" s="60"/>
      <c r="M2" s="60"/>
    </row>
    <row r="3" spans="1:13" ht="15.75">
      <c r="A3" s="60"/>
      <c r="B3" s="67"/>
      <c r="C3" s="67"/>
      <c r="D3" s="67"/>
      <c r="E3" s="60"/>
      <c r="F3" s="60"/>
      <c r="G3" s="60"/>
      <c r="H3" s="60"/>
      <c r="I3" s="60"/>
      <c r="J3" s="60"/>
      <c r="K3" s="60"/>
      <c r="L3" s="60"/>
      <c r="M3" s="60"/>
    </row>
    <row r="4" spans="1:13" s="580" customFormat="1" ht="72">
      <c r="A4" s="578" t="s">
        <v>22</v>
      </c>
      <c r="B4" s="578" t="s">
        <v>29</v>
      </c>
      <c r="C4" s="46" t="s">
        <v>18</v>
      </c>
      <c r="D4" s="61" t="s">
        <v>20</v>
      </c>
      <c r="E4" s="61" t="s">
        <v>21</v>
      </c>
      <c r="F4" s="46" t="s">
        <v>23</v>
      </c>
      <c r="G4" s="46" t="s">
        <v>15</v>
      </c>
      <c r="H4" s="579">
        <v>2013</v>
      </c>
      <c r="I4" s="579">
        <v>2014</v>
      </c>
      <c r="J4" s="579">
        <v>2015</v>
      </c>
      <c r="K4" s="579">
        <v>2016</v>
      </c>
      <c r="L4" s="61" t="s">
        <v>19</v>
      </c>
      <c r="M4" s="61" t="s">
        <v>24</v>
      </c>
    </row>
    <row r="5" spans="1:13" ht="15">
      <c r="A5" s="62"/>
      <c r="B5" s="32" t="s">
        <v>134</v>
      </c>
      <c r="C5" s="33"/>
      <c r="D5" s="34"/>
      <c r="E5" s="34"/>
      <c r="F5" s="33"/>
      <c r="G5" s="33"/>
      <c r="H5" s="409">
        <f>H6+H30+H38+H56</f>
        <v>3752063</v>
      </c>
      <c r="I5" s="409">
        <f>I6+I30+I38+I56</f>
        <v>4990963</v>
      </c>
      <c r="J5" s="409">
        <f>J6+J30+J38+J56</f>
        <v>5134963</v>
      </c>
      <c r="K5" s="409">
        <f>K6+K30+K38+K56</f>
        <v>5118563</v>
      </c>
      <c r="L5" s="410">
        <f>SUM(H5:K5)</f>
        <v>18996552</v>
      </c>
      <c r="M5" s="36"/>
    </row>
    <row r="6" spans="1:13" ht="60.75" customHeight="1">
      <c r="A6" s="37"/>
      <c r="B6" s="32" t="s">
        <v>721</v>
      </c>
      <c r="C6" s="38"/>
      <c r="D6" s="34"/>
      <c r="E6" s="34"/>
      <c r="F6" s="39"/>
      <c r="G6" s="39"/>
      <c r="H6" s="409">
        <f>SUM(H9:H28)</f>
        <v>919214</v>
      </c>
      <c r="I6" s="409">
        <f>SUM(I9:I28)</f>
        <v>1005714</v>
      </c>
      <c r="J6" s="409">
        <f>SUM(J9:J28)</f>
        <v>1025714</v>
      </c>
      <c r="K6" s="409">
        <f>SUM(K9:K28)</f>
        <v>1015714</v>
      </c>
      <c r="L6" s="464">
        <f>SUM(H6:K6)</f>
        <v>3966356</v>
      </c>
      <c r="M6" s="34"/>
    </row>
    <row r="7" spans="1:13" s="588" customFormat="1" ht="60.75" customHeight="1">
      <c r="A7" s="610"/>
      <c r="B7" s="611"/>
      <c r="C7" s="56" t="s">
        <v>840</v>
      </c>
      <c r="D7" s="544" t="s">
        <v>16</v>
      </c>
      <c r="E7" s="544" t="s">
        <v>16</v>
      </c>
      <c r="F7" s="80"/>
      <c r="G7" s="80"/>
      <c r="H7" s="545">
        <v>0</v>
      </c>
      <c r="I7" s="545"/>
      <c r="J7" s="545"/>
      <c r="K7" s="545">
        <v>0</v>
      </c>
      <c r="L7" s="546"/>
      <c r="M7" s="44"/>
    </row>
    <row r="8" spans="1:13" ht="36.75">
      <c r="A8" s="609"/>
      <c r="B8" s="63"/>
      <c r="C8" s="56" t="s">
        <v>878</v>
      </c>
      <c r="D8" s="544" t="s">
        <v>16</v>
      </c>
      <c r="E8" s="544" t="s">
        <v>16</v>
      </c>
      <c r="F8" s="80"/>
      <c r="G8" s="80"/>
      <c r="H8" s="545">
        <v>4</v>
      </c>
      <c r="I8" s="545"/>
      <c r="J8" s="545"/>
      <c r="K8" s="545">
        <v>0</v>
      </c>
      <c r="L8" s="546"/>
      <c r="M8" s="44"/>
    </row>
    <row r="9" spans="1:13" ht="59.25" customHeight="1">
      <c r="A9" s="101" t="s">
        <v>39</v>
      </c>
      <c r="B9" s="161" t="s">
        <v>628</v>
      </c>
      <c r="C9" s="141" t="s">
        <v>505</v>
      </c>
      <c r="D9" s="45">
        <v>20</v>
      </c>
      <c r="E9" s="162" t="s">
        <v>203</v>
      </c>
      <c r="F9" s="45" t="s">
        <v>217</v>
      </c>
      <c r="G9" s="45" t="s">
        <v>485</v>
      </c>
      <c r="H9" s="420">
        <f>SUM(H13:H13)</f>
        <v>0</v>
      </c>
      <c r="I9" s="420">
        <f>SUM(I13:I13)</f>
        <v>0</v>
      </c>
      <c r="J9" s="420">
        <f>SUM(J13:J13)</f>
        <v>0</v>
      </c>
      <c r="K9" s="420">
        <f>SUM(K13:K13)</f>
        <v>0</v>
      </c>
      <c r="L9" s="417">
        <f>SUM(H9:K9)</f>
        <v>0</v>
      </c>
      <c r="M9" s="64"/>
    </row>
    <row r="10" spans="1:13" ht="84">
      <c r="A10" s="101" t="s">
        <v>40</v>
      </c>
      <c r="B10" s="93" t="s">
        <v>365</v>
      </c>
      <c r="C10" s="141" t="s">
        <v>482</v>
      </c>
      <c r="D10" s="45">
        <v>20</v>
      </c>
      <c r="E10" s="162" t="s">
        <v>203</v>
      </c>
      <c r="F10" s="45" t="s">
        <v>94</v>
      </c>
      <c r="G10" s="45"/>
      <c r="H10" s="99">
        <v>6000</v>
      </c>
      <c r="I10" s="99">
        <v>6000</v>
      </c>
      <c r="J10" s="99">
        <v>6000</v>
      </c>
      <c r="K10" s="99">
        <v>6000</v>
      </c>
      <c r="L10" s="152">
        <f>SUM(H10:K10)</f>
        <v>24000</v>
      </c>
      <c r="M10" s="64"/>
    </row>
    <row r="11" spans="1:13" ht="63.75" customHeight="1">
      <c r="A11" s="101" t="s">
        <v>41</v>
      </c>
      <c r="B11" s="93" t="s">
        <v>630</v>
      </c>
      <c r="C11" s="141" t="s">
        <v>914</v>
      </c>
      <c r="D11" s="45">
        <v>20</v>
      </c>
      <c r="E11" s="162" t="s">
        <v>203</v>
      </c>
      <c r="F11" s="45" t="s">
        <v>217</v>
      </c>
      <c r="G11" s="45"/>
      <c r="H11" s="420">
        <v>0</v>
      </c>
      <c r="I11" s="420">
        <v>0</v>
      </c>
      <c r="J11" s="420">
        <v>0</v>
      </c>
      <c r="K11" s="420">
        <v>0</v>
      </c>
      <c r="L11" s="417">
        <f>SUM(H11:K11)</f>
        <v>0</v>
      </c>
      <c r="M11" s="64"/>
    </row>
    <row r="12" spans="1:13" ht="96">
      <c r="A12" s="101" t="s">
        <v>360</v>
      </c>
      <c r="B12" s="94" t="s">
        <v>631</v>
      </c>
      <c r="C12" s="45" t="s">
        <v>632</v>
      </c>
      <c r="D12" s="45">
        <v>20</v>
      </c>
      <c r="E12" s="162" t="s">
        <v>203</v>
      </c>
      <c r="F12" s="45" t="s">
        <v>569</v>
      </c>
      <c r="G12" s="45" t="s">
        <v>408</v>
      </c>
      <c r="H12" s="420">
        <v>0</v>
      </c>
      <c r="I12" s="420">
        <v>10000</v>
      </c>
      <c r="J12" s="420">
        <v>10000</v>
      </c>
      <c r="K12" s="420">
        <v>0</v>
      </c>
      <c r="L12" s="417">
        <f aca="true" t="shared" si="0" ref="L12:L28">SUM(H12:K12)</f>
        <v>20000</v>
      </c>
      <c r="M12" s="64"/>
    </row>
    <row r="13" spans="1:13" ht="88.5" customHeight="1">
      <c r="A13" s="101" t="s">
        <v>526</v>
      </c>
      <c r="B13" s="93" t="s">
        <v>357</v>
      </c>
      <c r="C13" s="45" t="s">
        <v>409</v>
      </c>
      <c r="D13" s="45">
        <v>20</v>
      </c>
      <c r="E13" s="162" t="s">
        <v>203</v>
      </c>
      <c r="F13" s="45" t="s">
        <v>217</v>
      </c>
      <c r="G13" s="45"/>
      <c r="H13" s="419">
        <v>0</v>
      </c>
      <c r="I13" s="420">
        <v>0</v>
      </c>
      <c r="J13" s="420">
        <v>0</v>
      </c>
      <c r="K13" s="420">
        <v>0</v>
      </c>
      <c r="L13" s="417">
        <f>SUM(H13:K13)</f>
        <v>0</v>
      </c>
      <c r="M13" s="64"/>
    </row>
    <row r="14" spans="1:13" ht="60">
      <c r="A14" s="101" t="s">
        <v>527</v>
      </c>
      <c r="B14" s="93" t="s">
        <v>361</v>
      </c>
      <c r="C14" s="295" t="s">
        <v>514</v>
      </c>
      <c r="D14" s="45">
        <v>20</v>
      </c>
      <c r="E14" s="162" t="s">
        <v>506</v>
      </c>
      <c r="F14" s="45" t="s">
        <v>408</v>
      </c>
      <c r="G14" s="45"/>
      <c r="H14" s="99">
        <v>0</v>
      </c>
      <c r="I14" s="99">
        <v>0</v>
      </c>
      <c r="J14" s="99">
        <v>0</v>
      </c>
      <c r="K14" s="99">
        <v>0</v>
      </c>
      <c r="L14" s="152">
        <f>SUM(H14:K14)</f>
        <v>0</v>
      </c>
      <c r="M14" s="64"/>
    </row>
    <row r="15" spans="1:13" ht="24">
      <c r="A15" s="101" t="s">
        <v>528</v>
      </c>
      <c r="B15" s="45" t="s">
        <v>364</v>
      </c>
      <c r="C15" s="45" t="s">
        <v>407</v>
      </c>
      <c r="D15" s="45">
        <v>20</v>
      </c>
      <c r="E15" s="162" t="s">
        <v>203</v>
      </c>
      <c r="F15" s="45" t="s">
        <v>217</v>
      </c>
      <c r="G15" s="45"/>
      <c r="H15" s="420">
        <v>0</v>
      </c>
      <c r="I15" s="420">
        <v>0</v>
      </c>
      <c r="J15" s="420">
        <v>0</v>
      </c>
      <c r="K15" s="420">
        <v>0</v>
      </c>
      <c r="L15" s="417">
        <f t="shared" si="0"/>
        <v>0</v>
      </c>
      <c r="M15" s="64"/>
    </row>
    <row r="16" spans="1:13" ht="60">
      <c r="A16" s="101" t="s">
        <v>383</v>
      </c>
      <c r="B16" s="296" t="s">
        <v>515</v>
      </c>
      <c r="C16" s="141" t="s">
        <v>558</v>
      </c>
      <c r="D16" s="45">
        <v>20</v>
      </c>
      <c r="E16" s="162" t="s">
        <v>506</v>
      </c>
      <c r="F16" s="45" t="s">
        <v>408</v>
      </c>
      <c r="G16" s="45"/>
      <c r="H16" s="99">
        <v>0</v>
      </c>
      <c r="I16" s="99">
        <v>0</v>
      </c>
      <c r="J16" s="99">
        <v>0</v>
      </c>
      <c r="K16" s="99">
        <v>0</v>
      </c>
      <c r="L16" s="152">
        <f>SUM(H16:K16)</f>
        <v>0</v>
      </c>
      <c r="M16" s="64"/>
    </row>
    <row r="17" spans="1:13" ht="88.5" customHeight="1">
      <c r="A17" s="101" t="s">
        <v>529</v>
      </c>
      <c r="B17" s="141" t="s">
        <v>366</v>
      </c>
      <c r="C17" s="294" t="s">
        <v>524</v>
      </c>
      <c r="D17" s="45">
        <v>20</v>
      </c>
      <c r="E17" s="162" t="s">
        <v>203</v>
      </c>
      <c r="F17" s="45" t="s">
        <v>408</v>
      </c>
      <c r="G17" s="45" t="s">
        <v>217</v>
      </c>
      <c r="H17" s="99">
        <v>0</v>
      </c>
      <c r="I17" s="99">
        <v>0</v>
      </c>
      <c r="J17" s="99">
        <v>0</v>
      </c>
      <c r="K17" s="99">
        <v>0</v>
      </c>
      <c r="L17" s="152">
        <f>SUM(H17:K17)</f>
        <v>0</v>
      </c>
      <c r="M17" s="64"/>
    </row>
    <row r="18" spans="1:13" ht="48">
      <c r="A18" s="101" t="s">
        <v>384</v>
      </c>
      <c r="B18" s="93" t="s">
        <v>629</v>
      </c>
      <c r="C18" s="141" t="s">
        <v>559</v>
      </c>
      <c r="D18" s="45">
        <v>20</v>
      </c>
      <c r="E18" s="162" t="s">
        <v>203</v>
      </c>
      <c r="F18" s="45" t="s">
        <v>702</v>
      </c>
      <c r="G18" s="45"/>
      <c r="H18" s="584">
        <v>134214</v>
      </c>
      <c r="I18" s="584">
        <v>134214</v>
      </c>
      <c r="J18" s="584">
        <v>134214</v>
      </c>
      <c r="K18" s="584">
        <v>134214</v>
      </c>
      <c r="L18" s="152">
        <f>SUM(H18:K18)</f>
        <v>536856</v>
      </c>
      <c r="M18" s="64"/>
    </row>
    <row r="19" spans="1:13" ht="84">
      <c r="A19" s="101" t="s">
        <v>385</v>
      </c>
      <c r="B19" s="543" t="s">
        <v>753</v>
      </c>
      <c r="C19" s="294" t="s">
        <v>511</v>
      </c>
      <c r="D19" s="45">
        <v>20</v>
      </c>
      <c r="E19" s="162" t="s">
        <v>506</v>
      </c>
      <c r="F19" s="45" t="s">
        <v>408</v>
      </c>
      <c r="G19" s="45"/>
      <c r="H19" s="112">
        <v>74000</v>
      </c>
      <c r="I19" s="112">
        <v>0</v>
      </c>
      <c r="J19" s="112">
        <v>0</v>
      </c>
      <c r="K19" s="112">
        <v>0</v>
      </c>
      <c r="L19" s="152">
        <f t="shared" si="0"/>
        <v>74000</v>
      </c>
      <c r="M19" s="64"/>
    </row>
    <row r="20" spans="1:13" ht="144">
      <c r="A20" s="101" t="s">
        <v>386</v>
      </c>
      <c r="B20" s="294" t="s">
        <v>512</v>
      </c>
      <c r="C20" s="543" t="s">
        <v>754</v>
      </c>
      <c r="D20" s="45">
        <v>20</v>
      </c>
      <c r="E20" s="162" t="s">
        <v>506</v>
      </c>
      <c r="F20" s="45" t="s">
        <v>408</v>
      </c>
      <c r="G20" s="45"/>
      <c r="H20" s="112">
        <v>0</v>
      </c>
      <c r="I20" s="112">
        <v>0</v>
      </c>
      <c r="J20" s="112">
        <v>0</v>
      </c>
      <c r="K20" s="112">
        <v>0</v>
      </c>
      <c r="L20" s="152">
        <f t="shared" si="0"/>
        <v>0</v>
      </c>
      <c r="M20" s="64"/>
    </row>
    <row r="21" spans="1:13" ht="96">
      <c r="A21" s="116" t="s">
        <v>387</v>
      </c>
      <c r="B21" s="115" t="s">
        <v>837</v>
      </c>
      <c r="C21" s="95" t="s">
        <v>633</v>
      </c>
      <c r="D21" s="45">
        <v>20</v>
      </c>
      <c r="E21" s="162"/>
      <c r="F21" s="45" t="s">
        <v>257</v>
      </c>
      <c r="G21" s="45"/>
      <c r="H21" s="112">
        <v>0</v>
      </c>
      <c r="I21" s="111">
        <v>0</v>
      </c>
      <c r="J21" s="111">
        <v>0</v>
      </c>
      <c r="K21" s="111">
        <v>0</v>
      </c>
      <c r="L21" s="152">
        <f t="shared" si="0"/>
        <v>0</v>
      </c>
      <c r="M21" s="64"/>
    </row>
    <row r="22" spans="1:13" ht="60">
      <c r="A22" s="101" t="s">
        <v>700</v>
      </c>
      <c r="B22" s="141" t="s">
        <v>525</v>
      </c>
      <c r="C22" s="141" t="s">
        <v>555</v>
      </c>
      <c r="D22" s="45">
        <v>20</v>
      </c>
      <c r="E22" s="162" t="s">
        <v>203</v>
      </c>
      <c r="F22" s="45" t="s">
        <v>217</v>
      </c>
      <c r="G22" s="45" t="s">
        <v>516</v>
      </c>
      <c r="H22" s="416">
        <v>0</v>
      </c>
      <c r="I22" s="416">
        <v>0</v>
      </c>
      <c r="J22" s="416">
        <v>0</v>
      </c>
      <c r="K22" s="416">
        <v>0</v>
      </c>
      <c r="L22" s="417">
        <f t="shared" si="0"/>
        <v>0</v>
      </c>
      <c r="M22" s="64"/>
    </row>
    <row r="23" spans="1:13" ht="60">
      <c r="A23" s="101" t="s">
        <v>388</v>
      </c>
      <c r="B23" s="141" t="s">
        <v>523</v>
      </c>
      <c r="C23" s="141" t="s">
        <v>556</v>
      </c>
      <c r="D23" s="45">
        <v>20</v>
      </c>
      <c r="E23" s="162" t="s">
        <v>203</v>
      </c>
      <c r="F23" s="45" t="s">
        <v>513</v>
      </c>
      <c r="G23" s="45"/>
      <c r="H23" s="112">
        <v>0</v>
      </c>
      <c r="I23" s="112">
        <v>0</v>
      </c>
      <c r="J23" s="112">
        <v>0</v>
      </c>
      <c r="K23" s="112">
        <v>0</v>
      </c>
      <c r="L23" s="152">
        <f t="shared" si="0"/>
        <v>0</v>
      </c>
      <c r="M23" s="64"/>
    </row>
    <row r="24" spans="1:13" ht="48">
      <c r="A24" s="101" t="s">
        <v>389</v>
      </c>
      <c r="B24" s="93" t="s">
        <v>406</v>
      </c>
      <c r="C24" s="294" t="s">
        <v>755</v>
      </c>
      <c r="D24" s="45">
        <v>20</v>
      </c>
      <c r="E24" s="162" t="s">
        <v>506</v>
      </c>
      <c r="F24" s="45" t="s">
        <v>404</v>
      </c>
      <c r="G24" s="45"/>
      <c r="H24" s="112">
        <v>157000</v>
      </c>
      <c r="I24" s="112">
        <v>157000</v>
      </c>
      <c r="J24" s="112">
        <v>157000</v>
      </c>
      <c r="K24" s="112">
        <v>157000</v>
      </c>
      <c r="L24" s="152">
        <f>SUM(H24:K24)</f>
        <v>628000</v>
      </c>
      <c r="M24" s="64"/>
    </row>
    <row r="25" spans="1:13" ht="72">
      <c r="A25" s="596" t="s">
        <v>390</v>
      </c>
      <c r="B25" s="637" t="s">
        <v>367</v>
      </c>
      <c r="C25" s="589" t="s">
        <v>483</v>
      </c>
      <c r="D25" s="45">
        <v>20</v>
      </c>
      <c r="E25" s="162" t="s">
        <v>203</v>
      </c>
      <c r="F25" s="45" t="s">
        <v>94</v>
      </c>
      <c r="G25" s="45"/>
      <c r="H25" s="584">
        <v>468000</v>
      </c>
      <c r="I25" s="584">
        <v>595000</v>
      </c>
      <c r="J25" s="584">
        <v>595000</v>
      </c>
      <c r="K25" s="584">
        <v>595000</v>
      </c>
      <c r="L25" s="152">
        <f t="shared" si="0"/>
        <v>2253000</v>
      </c>
      <c r="M25" s="64"/>
    </row>
    <row r="26" spans="1:13" ht="24">
      <c r="A26" s="101" t="s">
        <v>391</v>
      </c>
      <c r="B26" s="94" t="s">
        <v>368</v>
      </c>
      <c r="C26" s="141" t="s">
        <v>484</v>
      </c>
      <c r="D26" s="45">
        <v>20</v>
      </c>
      <c r="E26" s="162" t="s">
        <v>203</v>
      </c>
      <c r="F26" s="45" t="s">
        <v>94</v>
      </c>
      <c r="G26" s="45"/>
      <c r="H26" s="112">
        <v>20000</v>
      </c>
      <c r="I26" s="112">
        <v>20000</v>
      </c>
      <c r="J26" s="112">
        <v>20000</v>
      </c>
      <c r="K26" s="112">
        <v>20000</v>
      </c>
      <c r="L26" s="152">
        <f t="shared" si="0"/>
        <v>80000</v>
      </c>
      <c r="M26" s="64"/>
    </row>
    <row r="27" spans="1:13" ht="96">
      <c r="A27" s="101" t="s">
        <v>392</v>
      </c>
      <c r="B27" s="93" t="s">
        <v>363</v>
      </c>
      <c r="C27" s="141" t="s">
        <v>481</v>
      </c>
      <c r="D27" s="45">
        <v>20</v>
      </c>
      <c r="E27" s="162"/>
      <c r="F27" s="45" t="s">
        <v>702</v>
      </c>
      <c r="G27" s="45"/>
      <c r="H27" s="112">
        <v>60000</v>
      </c>
      <c r="I27" s="112">
        <v>83500</v>
      </c>
      <c r="J27" s="112">
        <v>103500</v>
      </c>
      <c r="K27" s="112">
        <v>103500</v>
      </c>
      <c r="L27" s="152">
        <f>SUM(H27:K27)</f>
        <v>350500</v>
      </c>
      <c r="M27" s="64"/>
    </row>
    <row r="28" spans="1:13" ht="48">
      <c r="A28" s="101" t="s">
        <v>393</v>
      </c>
      <c r="B28" s="94" t="s">
        <v>634</v>
      </c>
      <c r="C28" s="141" t="s">
        <v>522</v>
      </c>
      <c r="D28" s="45">
        <v>20</v>
      </c>
      <c r="E28" s="162" t="s">
        <v>203</v>
      </c>
      <c r="F28" s="45" t="s">
        <v>217</v>
      </c>
      <c r="G28" s="45"/>
      <c r="H28" s="416">
        <v>0</v>
      </c>
      <c r="I28" s="416">
        <v>0</v>
      </c>
      <c r="J28" s="416">
        <v>0</v>
      </c>
      <c r="K28" s="416">
        <v>0</v>
      </c>
      <c r="L28" s="417">
        <f t="shared" si="0"/>
        <v>0</v>
      </c>
      <c r="M28" s="64"/>
    </row>
    <row r="29" spans="1:13" s="284" customFormat="1" ht="13.5" customHeight="1">
      <c r="A29" s="287"/>
      <c r="B29" s="168"/>
      <c r="C29" s="141"/>
      <c r="D29" s="167"/>
      <c r="E29" s="285"/>
      <c r="F29" s="167"/>
      <c r="G29" s="167"/>
      <c r="H29" s="547"/>
      <c r="I29" s="547"/>
      <c r="J29" s="547"/>
      <c r="K29" s="547"/>
      <c r="L29" s="548"/>
      <c r="M29" s="283"/>
    </row>
    <row r="30" spans="2:13" ht="60">
      <c r="B30" s="32" t="s">
        <v>720</v>
      </c>
      <c r="C30" s="13"/>
      <c r="D30" s="229"/>
      <c r="E30" s="229"/>
      <c r="F30" s="39"/>
      <c r="G30" s="39"/>
      <c r="H30" s="468">
        <f>SUM(H33:H36)</f>
        <v>0</v>
      </c>
      <c r="I30" s="468">
        <f>SUM(I33:I36)</f>
        <v>0</v>
      </c>
      <c r="J30" s="468">
        <f>SUM(J33:J36)</f>
        <v>0</v>
      </c>
      <c r="K30" s="468">
        <f>SUM(K33:K36)</f>
        <v>0</v>
      </c>
      <c r="L30" s="468">
        <f>SUM(L33:L36)</f>
        <v>0</v>
      </c>
      <c r="M30" s="62"/>
    </row>
    <row r="31" spans="1:13" ht="24.75">
      <c r="A31" s="63"/>
      <c r="B31" s="63"/>
      <c r="C31" s="56" t="s">
        <v>841</v>
      </c>
      <c r="D31" s="276"/>
      <c r="E31" s="276"/>
      <c r="F31" s="276"/>
      <c r="G31" s="276"/>
      <c r="H31" s="470">
        <v>0.84</v>
      </c>
      <c r="I31" s="469"/>
      <c r="J31" s="469"/>
      <c r="K31" s="470">
        <v>0.94</v>
      </c>
      <c r="L31" s="469"/>
      <c r="M31" s="63"/>
    </row>
    <row r="32" spans="1:13" ht="60" customHeight="1">
      <c r="A32" s="63"/>
      <c r="B32" s="326"/>
      <c r="C32" s="56" t="s">
        <v>842</v>
      </c>
      <c r="D32" s="276"/>
      <c r="E32" s="276"/>
      <c r="F32" s="276"/>
      <c r="G32" s="276"/>
      <c r="H32" s="470">
        <v>0.4</v>
      </c>
      <c r="I32" s="469"/>
      <c r="J32" s="469"/>
      <c r="K32" s="470">
        <v>0.7</v>
      </c>
      <c r="L32" s="469"/>
      <c r="M32" s="63"/>
    </row>
    <row r="33" spans="1:13" ht="48">
      <c r="A33" s="101" t="s">
        <v>42</v>
      </c>
      <c r="B33" s="45" t="s">
        <v>369</v>
      </c>
      <c r="C33" s="141" t="s">
        <v>557</v>
      </c>
      <c r="D33" s="45">
        <v>20</v>
      </c>
      <c r="E33" s="162" t="s">
        <v>203</v>
      </c>
      <c r="F33" s="45" t="s">
        <v>217</v>
      </c>
      <c r="G33" s="45" t="s">
        <v>213</v>
      </c>
      <c r="H33" s="420">
        <v>0</v>
      </c>
      <c r="I33" s="420">
        <v>0</v>
      </c>
      <c r="J33" s="420">
        <v>0</v>
      </c>
      <c r="K33" s="420">
        <v>0</v>
      </c>
      <c r="L33" s="431">
        <f>SUM(L34:L42)</f>
        <v>0</v>
      </c>
      <c r="M33" s="101"/>
    </row>
    <row r="34" spans="1:13" ht="36">
      <c r="A34" s="101" t="s">
        <v>43</v>
      </c>
      <c r="B34" s="45" t="s">
        <v>370</v>
      </c>
      <c r="C34" s="141" t="s">
        <v>517</v>
      </c>
      <c r="D34" s="45">
        <v>20</v>
      </c>
      <c r="E34" s="162" t="s">
        <v>203</v>
      </c>
      <c r="F34" s="45" t="s">
        <v>217</v>
      </c>
      <c r="G34" s="45" t="s">
        <v>213</v>
      </c>
      <c r="H34" s="420">
        <v>0</v>
      </c>
      <c r="I34" s="420">
        <v>0</v>
      </c>
      <c r="J34" s="420">
        <v>0</v>
      </c>
      <c r="K34" s="420">
        <v>0</v>
      </c>
      <c r="L34" s="431">
        <f>SUM(L35:L43)</f>
        <v>0</v>
      </c>
      <c r="M34" s="101"/>
    </row>
    <row r="35" spans="1:13" ht="72">
      <c r="A35" s="101" t="s">
        <v>394</v>
      </c>
      <c r="B35" s="94" t="s">
        <v>371</v>
      </c>
      <c r="C35" s="141" t="s">
        <v>927</v>
      </c>
      <c r="D35" s="45">
        <v>20</v>
      </c>
      <c r="E35" s="162" t="s">
        <v>203</v>
      </c>
      <c r="F35" s="45" t="s">
        <v>217</v>
      </c>
      <c r="G35" s="45"/>
      <c r="H35" s="420">
        <v>0</v>
      </c>
      <c r="I35" s="420">
        <v>0</v>
      </c>
      <c r="J35" s="420">
        <v>0</v>
      </c>
      <c r="K35" s="420">
        <v>0</v>
      </c>
      <c r="L35" s="431">
        <f>SUM(L36:L44)</f>
        <v>0</v>
      </c>
      <c r="M35" s="101"/>
    </row>
    <row r="36" spans="1:13" ht="48">
      <c r="A36" s="101" t="s">
        <v>544</v>
      </c>
      <c r="B36" s="115" t="s">
        <v>372</v>
      </c>
      <c r="C36" s="300" t="s">
        <v>701</v>
      </c>
      <c r="D36" s="45">
        <v>20</v>
      </c>
      <c r="E36" s="162" t="s">
        <v>203</v>
      </c>
      <c r="F36" s="45" t="s">
        <v>217</v>
      </c>
      <c r="G36" s="45"/>
      <c r="H36" s="420">
        <v>0</v>
      </c>
      <c r="I36" s="420">
        <v>0</v>
      </c>
      <c r="J36" s="420">
        <v>0</v>
      </c>
      <c r="K36" s="420">
        <v>0</v>
      </c>
      <c r="L36" s="431">
        <f>SUM(L38:L45)</f>
        <v>0</v>
      </c>
      <c r="M36" s="101"/>
    </row>
    <row r="37" spans="1:13" s="284" customFormat="1" ht="15" customHeight="1">
      <c r="A37" s="282"/>
      <c r="B37" s="168"/>
      <c r="C37" s="549"/>
      <c r="D37" s="167"/>
      <c r="E37" s="167"/>
      <c r="F37" s="167"/>
      <c r="G37" s="167"/>
      <c r="H37" s="280"/>
      <c r="I37" s="280"/>
      <c r="J37" s="280"/>
      <c r="K37" s="280"/>
      <c r="L37" s="280"/>
      <c r="M37" s="283"/>
    </row>
    <row r="38" spans="1:13" ht="58.5" customHeight="1">
      <c r="A38" s="82"/>
      <c r="B38" s="32" t="s">
        <v>719</v>
      </c>
      <c r="C38" s="13"/>
      <c r="D38" s="229"/>
      <c r="E38" s="229"/>
      <c r="F38" s="39"/>
      <c r="G38" s="39"/>
      <c r="H38" s="468">
        <f>SUM(H40:H54)</f>
        <v>540000</v>
      </c>
      <c r="I38" s="468">
        <f>SUM(I40:I54)</f>
        <v>470000</v>
      </c>
      <c r="J38" s="468">
        <f>SUM(J40:J54)</f>
        <v>580000</v>
      </c>
      <c r="K38" s="468">
        <f>SUM(K40:K54)</f>
        <v>580000</v>
      </c>
      <c r="L38" s="468">
        <f>SUM(L40:L54)</f>
        <v>0</v>
      </c>
      <c r="M38" s="62"/>
    </row>
    <row r="39" spans="1:13" ht="36.75">
      <c r="A39" s="63"/>
      <c r="B39" s="63"/>
      <c r="C39" s="550" t="s">
        <v>843</v>
      </c>
      <c r="D39" s="276"/>
      <c r="E39" s="276"/>
      <c r="F39" s="276"/>
      <c r="G39" s="276"/>
      <c r="H39" s="471">
        <v>0.215</v>
      </c>
      <c r="I39" s="469"/>
      <c r="J39" s="469"/>
      <c r="K39" s="470">
        <v>0.26</v>
      </c>
      <c r="L39" s="469"/>
      <c r="M39" s="63"/>
    </row>
    <row r="40" spans="1:13" ht="15" customHeight="1">
      <c r="A40" s="647" t="s">
        <v>44</v>
      </c>
      <c r="B40" s="649" t="s">
        <v>373</v>
      </c>
      <c r="C40" s="661" t="s">
        <v>545</v>
      </c>
      <c r="D40" s="45">
        <v>20</v>
      </c>
      <c r="E40" s="162" t="s">
        <v>203</v>
      </c>
      <c r="F40" s="649" t="s">
        <v>26</v>
      </c>
      <c r="G40" s="45"/>
      <c r="H40" s="551"/>
      <c r="I40" s="551"/>
      <c r="J40" s="420">
        <v>20000</v>
      </c>
      <c r="K40" s="420">
        <v>20000</v>
      </c>
      <c r="L40" s="552">
        <f>SUM(L42:L54)</f>
        <v>0</v>
      </c>
      <c r="M40" s="64"/>
    </row>
    <row r="41" spans="1:13" ht="36.75" customHeight="1">
      <c r="A41" s="648"/>
      <c r="B41" s="665"/>
      <c r="C41" s="671"/>
      <c r="D41" s="45">
        <v>41</v>
      </c>
      <c r="E41" s="553" t="s">
        <v>203</v>
      </c>
      <c r="F41" s="676"/>
      <c r="G41" s="45"/>
      <c r="H41" s="420">
        <v>10000</v>
      </c>
      <c r="I41" s="420">
        <v>30000</v>
      </c>
      <c r="J41" s="420">
        <v>0</v>
      </c>
      <c r="K41" s="420">
        <v>0</v>
      </c>
      <c r="L41" s="552"/>
      <c r="M41" s="64"/>
    </row>
    <row r="42" spans="1:13" ht="60">
      <c r="A42" s="101" t="s">
        <v>45</v>
      </c>
      <c r="B42" s="289" t="s">
        <v>374</v>
      </c>
      <c r="C42" s="300" t="s">
        <v>546</v>
      </c>
      <c r="D42" s="45"/>
      <c r="E42" s="162" t="s">
        <v>203</v>
      </c>
      <c r="F42" s="45" t="s">
        <v>217</v>
      </c>
      <c r="G42" s="45"/>
      <c r="H42" s="420">
        <v>0</v>
      </c>
      <c r="I42" s="420">
        <v>0</v>
      </c>
      <c r="J42" s="420">
        <v>0</v>
      </c>
      <c r="K42" s="420">
        <v>0</v>
      </c>
      <c r="L42" s="465"/>
      <c r="M42" s="64"/>
    </row>
    <row r="43" spans="1:13" ht="15">
      <c r="A43" s="647" t="s">
        <v>933</v>
      </c>
      <c r="B43" s="651" t="s">
        <v>362</v>
      </c>
      <c r="C43" s="661" t="s">
        <v>547</v>
      </c>
      <c r="D43" s="45">
        <v>20</v>
      </c>
      <c r="E43" s="162" t="s">
        <v>203</v>
      </c>
      <c r="F43" s="649" t="s">
        <v>26</v>
      </c>
      <c r="G43" s="45"/>
      <c r="H43" s="420"/>
      <c r="I43" s="420"/>
      <c r="J43" s="420">
        <v>50000</v>
      </c>
      <c r="K43" s="420">
        <v>50000</v>
      </c>
      <c r="L43" s="465"/>
      <c r="M43" s="64"/>
    </row>
    <row r="44" spans="1:13" ht="47.25" customHeight="1">
      <c r="A44" s="648"/>
      <c r="B44" s="665"/>
      <c r="C44" s="671"/>
      <c r="D44" s="45">
        <v>41</v>
      </c>
      <c r="E44" s="553" t="s">
        <v>203</v>
      </c>
      <c r="F44" s="676"/>
      <c r="G44" s="45"/>
      <c r="H44" s="420">
        <v>80000</v>
      </c>
      <c r="I44" s="420">
        <v>20000</v>
      </c>
      <c r="J44" s="420"/>
      <c r="K44" s="420"/>
      <c r="L44" s="465"/>
      <c r="M44" s="64"/>
    </row>
    <row r="45" spans="1:13" ht="15">
      <c r="A45" s="647" t="s">
        <v>395</v>
      </c>
      <c r="B45" s="649" t="s">
        <v>375</v>
      </c>
      <c r="C45" s="661" t="s">
        <v>548</v>
      </c>
      <c r="D45" s="45">
        <v>20</v>
      </c>
      <c r="E45" s="162" t="s">
        <v>203</v>
      </c>
      <c r="F45" s="649" t="s">
        <v>26</v>
      </c>
      <c r="G45" s="45"/>
      <c r="H45" s="420"/>
      <c r="I45" s="420"/>
      <c r="J45" s="420">
        <v>60000</v>
      </c>
      <c r="K45" s="420">
        <v>60000</v>
      </c>
      <c r="L45" s="465"/>
      <c r="M45" s="64"/>
    </row>
    <row r="46" spans="1:13" ht="36" customHeight="1">
      <c r="A46" s="648"/>
      <c r="B46" s="665"/>
      <c r="C46" s="662"/>
      <c r="D46" s="45">
        <v>41</v>
      </c>
      <c r="E46" s="553" t="s">
        <v>203</v>
      </c>
      <c r="F46" s="676"/>
      <c r="G46" s="45"/>
      <c r="H46" s="420">
        <v>60000</v>
      </c>
      <c r="I46" s="420">
        <v>70000</v>
      </c>
      <c r="J46" s="420"/>
      <c r="K46" s="420"/>
      <c r="L46" s="465"/>
      <c r="M46" s="64"/>
    </row>
    <row r="47" spans="1:13" ht="15">
      <c r="A47" s="647" t="s">
        <v>396</v>
      </c>
      <c r="B47" s="649" t="s">
        <v>410</v>
      </c>
      <c r="C47" s="661" t="s">
        <v>549</v>
      </c>
      <c r="D47" s="45">
        <v>20</v>
      </c>
      <c r="E47" s="162" t="s">
        <v>203</v>
      </c>
      <c r="F47" s="649" t="s">
        <v>26</v>
      </c>
      <c r="G47" s="45"/>
      <c r="H47" s="420"/>
      <c r="I47" s="420"/>
      <c r="J47" s="420">
        <v>170000</v>
      </c>
      <c r="K47" s="420">
        <v>170000</v>
      </c>
      <c r="L47" s="465"/>
      <c r="M47" s="64"/>
    </row>
    <row r="48" spans="1:13" ht="23.25" customHeight="1">
      <c r="A48" s="648"/>
      <c r="B48" s="665"/>
      <c r="C48" s="671"/>
      <c r="D48" s="45">
        <v>41</v>
      </c>
      <c r="E48" s="553" t="s">
        <v>203</v>
      </c>
      <c r="F48" s="676"/>
      <c r="G48" s="45"/>
      <c r="H48" s="420">
        <v>170000</v>
      </c>
      <c r="I48" s="420">
        <v>150000</v>
      </c>
      <c r="J48" s="420"/>
      <c r="K48" s="420"/>
      <c r="L48" s="465"/>
      <c r="M48" s="64"/>
    </row>
    <row r="49" spans="1:13" ht="15" customHeight="1">
      <c r="A49" s="647" t="s">
        <v>397</v>
      </c>
      <c r="B49" s="664" t="s">
        <v>405</v>
      </c>
      <c r="C49" s="661" t="s">
        <v>550</v>
      </c>
      <c r="D49" s="45">
        <v>20</v>
      </c>
      <c r="E49" s="553" t="s">
        <v>203</v>
      </c>
      <c r="F49" s="649" t="s">
        <v>26</v>
      </c>
      <c r="G49" s="45"/>
      <c r="H49" s="420"/>
      <c r="I49" s="420"/>
      <c r="J49" s="420">
        <v>240000</v>
      </c>
      <c r="K49" s="420">
        <v>240000</v>
      </c>
      <c r="L49" s="465"/>
      <c r="M49" s="64"/>
    </row>
    <row r="50" spans="1:13" ht="61.5" customHeight="1">
      <c r="A50" s="668"/>
      <c r="B50" s="665"/>
      <c r="C50" s="662"/>
      <c r="D50" s="45">
        <v>41</v>
      </c>
      <c r="E50" s="553" t="s">
        <v>203</v>
      </c>
      <c r="F50" s="676"/>
      <c r="G50" s="45"/>
      <c r="H50" s="420">
        <v>220000</v>
      </c>
      <c r="I50" s="420">
        <v>200000</v>
      </c>
      <c r="J50" s="420"/>
      <c r="K50" s="420"/>
      <c r="L50" s="465"/>
      <c r="M50" s="64"/>
    </row>
    <row r="51" spans="1:13" ht="36">
      <c r="A51" s="101" t="s">
        <v>398</v>
      </c>
      <c r="B51" s="45" t="s">
        <v>376</v>
      </c>
      <c r="C51" s="301" t="s">
        <v>551</v>
      </c>
      <c r="D51" s="45">
        <v>20</v>
      </c>
      <c r="E51" s="162" t="s">
        <v>203</v>
      </c>
      <c r="F51" s="45" t="s">
        <v>217</v>
      </c>
      <c r="G51" s="45"/>
      <c r="H51" s="420">
        <v>0</v>
      </c>
      <c r="I51" s="420">
        <v>0</v>
      </c>
      <c r="J51" s="420">
        <v>0</v>
      </c>
      <c r="K51" s="420">
        <v>0</v>
      </c>
      <c r="L51" s="465"/>
      <c r="M51" s="64"/>
    </row>
    <row r="52" spans="1:13" ht="84">
      <c r="A52" s="101" t="s">
        <v>399</v>
      </c>
      <c r="B52" s="45" t="s">
        <v>377</v>
      </c>
      <c r="C52" s="141" t="s">
        <v>554</v>
      </c>
      <c r="D52" s="45">
        <v>20</v>
      </c>
      <c r="E52" s="162" t="s">
        <v>203</v>
      </c>
      <c r="F52" s="45" t="s">
        <v>217</v>
      </c>
      <c r="G52" s="45"/>
      <c r="H52" s="420">
        <v>0</v>
      </c>
      <c r="I52" s="420">
        <v>0</v>
      </c>
      <c r="J52" s="420">
        <v>0</v>
      </c>
      <c r="K52" s="420">
        <v>0</v>
      </c>
      <c r="L52" s="465"/>
      <c r="M52" s="64"/>
    </row>
    <row r="53" spans="1:13" ht="36">
      <c r="A53" s="101" t="s">
        <v>400</v>
      </c>
      <c r="B53" s="93" t="s">
        <v>378</v>
      </c>
      <c r="C53" s="300" t="s">
        <v>552</v>
      </c>
      <c r="D53" s="45">
        <v>20</v>
      </c>
      <c r="E53" s="162" t="s">
        <v>203</v>
      </c>
      <c r="F53" s="45" t="s">
        <v>217</v>
      </c>
      <c r="G53" s="45"/>
      <c r="H53" s="420">
        <v>0</v>
      </c>
      <c r="I53" s="420">
        <v>0</v>
      </c>
      <c r="J53" s="420">
        <v>0</v>
      </c>
      <c r="K53" s="420">
        <v>0</v>
      </c>
      <c r="L53" s="465"/>
      <c r="M53" s="64"/>
    </row>
    <row r="54" spans="1:13" ht="64.5" customHeight="1">
      <c r="A54" s="101" t="s">
        <v>401</v>
      </c>
      <c r="B54" s="141" t="s">
        <v>379</v>
      </c>
      <c r="C54" s="300" t="s">
        <v>553</v>
      </c>
      <c r="D54" s="45">
        <v>20</v>
      </c>
      <c r="E54" s="162" t="s">
        <v>203</v>
      </c>
      <c r="F54" s="45" t="s">
        <v>26</v>
      </c>
      <c r="G54" s="45"/>
      <c r="H54" s="420">
        <v>0</v>
      </c>
      <c r="I54" s="420">
        <v>0</v>
      </c>
      <c r="J54" s="420">
        <v>40000</v>
      </c>
      <c r="K54" s="420">
        <v>40000</v>
      </c>
      <c r="L54" s="465"/>
      <c r="M54" s="64"/>
    </row>
    <row r="55" spans="1:13" s="284" customFormat="1" ht="15">
      <c r="A55" s="282"/>
      <c r="B55" s="169"/>
      <c r="C55" s="549"/>
      <c r="D55" s="167"/>
      <c r="E55" s="285"/>
      <c r="F55" s="167"/>
      <c r="G55" s="167"/>
      <c r="H55" s="466"/>
      <c r="I55" s="466"/>
      <c r="J55" s="466"/>
      <c r="K55" s="466"/>
      <c r="L55" s="467"/>
      <c r="M55" s="283"/>
    </row>
    <row r="56" spans="1:13" ht="47.25" customHeight="1">
      <c r="A56" s="13"/>
      <c r="B56" s="32" t="s">
        <v>718</v>
      </c>
      <c r="C56" s="13"/>
      <c r="D56" s="229"/>
      <c r="E56" s="229"/>
      <c r="F56" s="39"/>
      <c r="G56" s="39"/>
      <c r="H56" s="468">
        <f>SUM(H60:H69)</f>
        <v>2292849</v>
      </c>
      <c r="I56" s="468">
        <f>SUM(I60:I69)</f>
        <v>3515249</v>
      </c>
      <c r="J56" s="468">
        <f>SUM(J60:J69)</f>
        <v>3529249</v>
      </c>
      <c r="K56" s="468">
        <f>SUM(K60:K69)</f>
        <v>3522849</v>
      </c>
      <c r="L56" s="468">
        <f>SUM(H56:K56)</f>
        <v>12860196</v>
      </c>
      <c r="M56" s="288"/>
    </row>
    <row r="57" spans="1:13" ht="24.75">
      <c r="A57" s="276"/>
      <c r="B57" s="276"/>
      <c r="C57" s="56" t="s">
        <v>844</v>
      </c>
      <c r="D57" s="276"/>
      <c r="E57" s="276"/>
      <c r="F57" s="276"/>
      <c r="G57" s="276"/>
      <c r="H57" s="469">
        <v>0</v>
      </c>
      <c r="I57" s="469"/>
      <c r="J57" s="469"/>
      <c r="K57" s="469">
        <v>0</v>
      </c>
      <c r="L57" s="469"/>
      <c r="M57" s="276"/>
    </row>
    <row r="58" spans="1:13" ht="48.75">
      <c r="A58" s="276"/>
      <c r="B58" s="276"/>
      <c r="C58" s="56" t="s">
        <v>845</v>
      </c>
      <c r="D58" s="276"/>
      <c r="E58" s="276"/>
      <c r="F58" s="276"/>
      <c r="G58" s="276"/>
      <c r="H58" s="470">
        <v>0.09</v>
      </c>
      <c r="I58" s="469"/>
      <c r="J58" s="469"/>
      <c r="K58" s="470">
        <v>0.1</v>
      </c>
      <c r="L58" s="469"/>
      <c r="M58" s="276"/>
    </row>
    <row r="59" spans="1:13" ht="48.75">
      <c r="A59" s="276"/>
      <c r="B59" s="276"/>
      <c r="C59" s="56" t="s">
        <v>846</v>
      </c>
      <c r="D59" s="276"/>
      <c r="E59" s="276"/>
      <c r="F59" s="276"/>
      <c r="G59" s="276"/>
      <c r="H59" s="471">
        <v>0.799</v>
      </c>
      <c r="I59" s="469"/>
      <c r="J59" s="469"/>
      <c r="K59" s="469" t="s">
        <v>635</v>
      </c>
      <c r="L59" s="469"/>
      <c r="M59" s="276"/>
    </row>
    <row r="60" spans="1:13" ht="15" customHeight="1">
      <c r="A60" s="659" t="s">
        <v>46</v>
      </c>
      <c r="B60" s="666" t="s">
        <v>495</v>
      </c>
      <c r="C60" s="653" t="s">
        <v>496</v>
      </c>
      <c r="D60" s="659">
        <v>20</v>
      </c>
      <c r="E60" s="659" t="s">
        <v>203</v>
      </c>
      <c r="F60" s="659" t="s">
        <v>26</v>
      </c>
      <c r="G60" s="677"/>
      <c r="H60" s="669">
        <v>122000</v>
      </c>
      <c r="I60" s="669">
        <v>122000</v>
      </c>
      <c r="J60" s="669">
        <v>122000</v>
      </c>
      <c r="K60" s="669">
        <v>122000</v>
      </c>
      <c r="L60" s="672">
        <f>SUM(H60:K60)</f>
        <v>488000</v>
      </c>
      <c r="M60" s="674"/>
    </row>
    <row r="61" spans="1:13" ht="61.5" customHeight="1">
      <c r="A61" s="660"/>
      <c r="B61" s="667"/>
      <c r="C61" s="654"/>
      <c r="D61" s="663"/>
      <c r="E61" s="663" t="s">
        <v>203</v>
      </c>
      <c r="F61" s="663"/>
      <c r="G61" s="678"/>
      <c r="H61" s="670"/>
      <c r="I61" s="670"/>
      <c r="J61" s="670"/>
      <c r="K61" s="670"/>
      <c r="L61" s="673"/>
      <c r="M61" s="675"/>
    </row>
    <row r="62" spans="1:13" ht="120">
      <c r="A62" s="298" t="s">
        <v>47</v>
      </c>
      <c r="B62" s="172" t="s">
        <v>380</v>
      </c>
      <c r="C62" s="95" t="s">
        <v>497</v>
      </c>
      <c r="D62" s="278">
        <f>$D$66</f>
        <v>20</v>
      </c>
      <c r="E62" s="278" t="s">
        <v>203</v>
      </c>
      <c r="F62" s="278" t="s">
        <v>217</v>
      </c>
      <c r="G62" s="297"/>
      <c r="H62" s="472">
        <v>0</v>
      </c>
      <c r="I62" s="472">
        <v>0</v>
      </c>
      <c r="J62" s="472">
        <v>0</v>
      </c>
      <c r="K62" s="472">
        <v>0</v>
      </c>
      <c r="L62" s="473">
        <f aca="true" t="shared" si="1" ref="L62:L69">SUM(H62:K62)</f>
        <v>0</v>
      </c>
      <c r="M62" s="281"/>
    </row>
    <row r="63" spans="1:13" ht="180">
      <c r="A63" s="101" t="s">
        <v>498</v>
      </c>
      <c r="B63" s="145" t="s">
        <v>499</v>
      </c>
      <c r="C63" s="141" t="s">
        <v>500</v>
      </c>
      <c r="D63" s="278">
        <f>$D$66</f>
        <v>20</v>
      </c>
      <c r="E63" s="278" t="s">
        <v>203</v>
      </c>
      <c r="F63" s="278" t="s">
        <v>26</v>
      </c>
      <c r="G63" s="297"/>
      <c r="H63" s="472">
        <v>93500</v>
      </c>
      <c r="I63" s="472">
        <v>333500</v>
      </c>
      <c r="J63" s="472">
        <v>355500</v>
      </c>
      <c r="K63" s="472">
        <v>355500</v>
      </c>
      <c r="L63" s="473">
        <f t="shared" si="1"/>
        <v>1138000</v>
      </c>
      <c r="M63" s="279"/>
    </row>
    <row r="64" spans="1:13" ht="180">
      <c r="A64" s="101" t="s">
        <v>501</v>
      </c>
      <c r="B64" s="145" t="s">
        <v>636</v>
      </c>
      <c r="C64" s="141" t="s">
        <v>502</v>
      </c>
      <c r="D64" s="278">
        <v>20</v>
      </c>
      <c r="E64" s="278" t="s">
        <v>203</v>
      </c>
      <c r="F64" s="278" t="s">
        <v>26</v>
      </c>
      <c r="G64" s="297"/>
      <c r="H64" s="472">
        <v>56000</v>
      </c>
      <c r="I64" s="472">
        <v>24000</v>
      </c>
      <c r="J64" s="472">
        <v>24000</v>
      </c>
      <c r="K64" s="472">
        <v>24000</v>
      </c>
      <c r="L64" s="473">
        <f t="shared" si="1"/>
        <v>128000</v>
      </c>
      <c r="M64" s="279"/>
    </row>
    <row r="65" spans="1:13" ht="72">
      <c r="A65" s="101" t="s">
        <v>381</v>
      </c>
      <c r="B65" s="145" t="s">
        <v>637</v>
      </c>
      <c r="C65" s="95" t="s">
        <v>503</v>
      </c>
      <c r="D65" s="278">
        <v>20</v>
      </c>
      <c r="E65" s="278" t="s">
        <v>203</v>
      </c>
      <c r="F65" s="278" t="s">
        <v>217</v>
      </c>
      <c r="G65" s="297"/>
      <c r="H65" s="472">
        <v>0</v>
      </c>
      <c r="I65" s="472">
        <v>0</v>
      </c>
      <c r="J65" s="472">
        <v>0</v>
      </c>
      <c r="K65" s="472">
        <v>0</v>
      </c>
      <c r="L65" s="473">
        <f t="shared" si="1"/>
        <v>0</v>
      </c>
      <c r="M65" s="279"/>
    </row>
    <row r="66" spans="1:13" ht="72">
      <c r="A66" s="101" t="s">
        <v>382</v>
      </c>
      <c r="B66" s="94" t="s">
        <v>638</v>
      </c>
      <c r="C66" s="95" t="s">
        <v>640</v>
      </c>
      <c r="D66" s="278">
        <v>20</v>
      </c>
      <c r="E66" s="278" t="s">
        <v>203</v>
      </c>
      <c r="F66" s="278" t="s">
        <v>26</v>
      </c>
      <c r="G66" s="297"/>
      <c r="H66" s="472">
        <v>0</v>
      </c>
      <c r="I66" s="472">
        <v>14400</v>
      </c>
      <c r="J66" s="472">
        <v>6400</v>
      </c>
      <c r="K66" s="472">
        <v>0</v>
      </c>
      <c r="L66" s="473">
        <f t="shared" si="1"/>
        <v>20800</v>
      </c>
      <c r="M66" s="279"/>
    </row>
    <row r="67" spans="1:13" ht="84">
      <c r="A67" s="101" t="s">
        <v>504</v>
      </c>
      <c r="B67" s="94" t="s">
        <v>639</v>
      </c>
      <c r="C67" s="95" t="s">
        <v>641</v>
      </c>
      <c r="D67" s="278">
        <v>30</v>
      </c>
      <c r="E67" s="278" t="s">
        <v>203</v>
      </c>
      <c r="F67" s="278" t="s">
        <v>26</v>
      </c>
      <c r="G67" s="101"/>
      <c r="H67" s="472">
        <v>1917349</v>
      </c>
      <c r="I67" s="472">
        <v>2917349</v>
      </c>
      <c r="J67" s="472">
        <v>2917349</v>
      </c>
      <c r="K67" s="472">
        <v>2917349</v>
      </c>
      <c r="L67" s="431">
        <f t="shared" si="1"/>
        <v>10669396</v>
      </c>
      <c r="M67" s="232"/>
    </row>
    <row r="68" spans="1:13" ht="120">
      <c r="A68" s="101" t="s">
        <v>402</v>
      </c>
      <c r="B68" s="93" t="s">
        <v>359</v>
      </c>
      <c r="C68" s="95" t="s">
        <v>642</v>
      </c>
      <c r="D68" s="278">
        <v>20</v>
      </c>
      <c r="E68" s="278" t="s">
        <v>203</v>
      </c>
      <c r="F68" s="278" t="s">
        <v>217</v>
      </c>
      <c r="G68" s="141"/>
      <c r="H68" s="472">
        <f>SUM(H69:H69)</f>
        <v>52000</v>
      </c>
      <c r="I68" s="472">
        <f>SUM(I69:I69)</f>
        <v>52000</v>
      </c>
      <c r="J68" s="472">
        <f>SUM(J69:J69)</f>
        <v>52000</v>
      </c>
      <c r="K68" s="472">
        <f>SUM(K69:K69)</f>
        <v>52000</v>
      </c>
      <c r="L68" s="473">
        <f t="shared" si="1"/>
        <v>208000</v>
      </c>
      <c r="M68" s="277"/>
    </row>
    <row r="69" spans="1:13" ht="72">
      <c r="A69" s="596" t="s">
        <v>403</v>
      </c>
      <c r="B69" s="589" t="s">
        <v>358</v>
      </c>
      <c r="C69" s="637" t="s">
        <v>836</v>
      </c>
      <c r="D69" s="638">
        <v>20</v>
      </c>
      <c r="E69" s="639">
        <v>7</v>
      </c>
      <c r="F69" s="638" t="s">
        <v>257</v>
      </c>
      <c r="G69" s="638"/>
      <c r="H69" s="606">
        <v>52000</v>
      </c>
      <c r="I69" s="606">
        <v>52000</v>
      </c>
      <c r="J69" s="606">
        <v>52000</v>
      </c>
      <c r="K69" s="606">
        <v>52000</v>
      </c>
      <c r="L69" s="640">
        <f t="shared" si="1"/>
        <v>208000</v>
      </c>
      <c r="M69" s="232"/>
    </row>
    <row r="70" spans="1:13" ht="15">
      <c r="A70" s="286"/>
      <c r="B70" s="60"/>
      <c r="C70" s="60"/>
      <c r="D70" s="60"/>
      <c r="E70" s="60"/>
      <c r="F70" s="60"/>
      <c r="G70" s="60"/>
      <c r="H70" s="60"/>
      <c r="I70" s="60"/>
      <c r="J70" s="60"/>
      <c r="K70" s="60"/>
      <c r="L70" s="60"/>
      <c r="M70" s="60"/>
    </row>
    <row r="71" spans="1:13" ht="15">
      <c r="A71" s="293" t="s">
        <v>317</v>
      </c>
      <c r="B71" s="60"/>
      <c r="C71" s="60"/>
      <c r="D71" s="60"/>
      <c r="E71" s="60"/>
      <c r="F71" s="60"/>
      <c r="G71" s="60"/>
      <c r="H71" s="60"/>
      <c r="I71" s="60"/>
      <c r="J71" s="60"/>
      <c r="K71" s="60"/>
      <c r="L71" s="60"/>
      <c r="M71" s="60"/>
    </row>
    <row r="72" spans="1:13" ht="15">
      <c r="A72" s="277" t="s">
        <v>538</v>
      </c>
      <c r="B72" s="277" t="s">
        <v>539</v>
      </c>
      <c r="C72" s="60"/>
      <c r="D72" s="60"/>
      <c r="E72" s="60"/>
      <c r="F72" s="60"/>
      <c r="G72" s="60"/>
      <c r="H72" s="60"/>
      <c r="I72" s="60"/>
      <c r="J72" s="60"/>
      <c r="K72" s="60"/>
      <c r="L72" s="60"/>
      <c r="M72" s="60"/>
    </row>
    <row r="73" spans="1:2" ht="15">
      <c r="A73" s="277" t="s">
        <v>91</v>
      </c>
      <c r="B73" s="277" t="s">
        <v>536</v>
      </c>
    </row>
    <row r="74" spans="1:2" ht="15">
      <c r="A74" s="277" t="s">
        <v>404</v>
      </c>
      <c r="B74" s="277" t="s">
        <v>537</v>
      </c>
    </row>
    <row r="75" spans="1:2" ht="15">
      <c r="A75" s="277" t="s">
        <v>540</v>
      </c>
      <c r="B75" s="157" t="s">
        <v>542</v>
      </c>
    </row>
    <row r="76" spans="1:2" ht="15">
      <c r="A76" s="277" t="s">
        <v>94</v>
      </c>
      <c r="B76" s="277" t="s">
        <v>835</v>
      </c>
    </row>
    <row r="77" spans="1:2" ht="15">
      <c r="A77" s="277" t="s">
        <v>26</v>
      </c>
      <c r="B77" s="277" t="s">
        <v>340</v>
      </c>
    </row>
    <row r="78" spans="1:2" ht="15">
      <c r="A78" s="277" t="s">
        <v>534</v>
      </c>
      <c r="B78" s="232" t="s">
        <v>535</v>
      </c>
    </row>
    <row r="79" spans="1:2" ht="15">
      <c r="A79" s="277" t="s">
        <v>541</v>
      </c>
      <c r="B79" s="157" t="s">
        <v>543</v>
      </c>
    </row>
    <row r="80" ht="15">
      <c r="A80" s="292"/>
    </row>
    <row r="81" ht="15">
      <c r="A81" s="210" t="s">
        <v>440</v>
      </c>
    </row>
    <row r="82" spans="1:2" ht="15">
      <c r="A82" s="211"/>
      <c r="B82" s="210"/>
    </row>
    <row r="83" spans="1:2" ht="24.75">
      <c r="A83" s="157" t="s">
        <v>441</v>
      </c>
      <c r="B83" s="213" t="s">
        <v>443</v>
      </c>
    </row>
    <row r="84" spans="1:2" ht="24.75">
      <c r="A84" s="157" t="s">
        <v>442</v>
      </c>
      <c r="B84" s="240" t="s">
        <v>444</v>
      </c>
    </row>
  </sheetData>
  <sheetProtection/>
  <mergeCells count="33">
    <mergeCell ref="A40:A41"/>
    <mergeCell ref="A43:A44"/>
    <mergeCell ref="A45:A46"/>
    <mergeCell ref="A47:A48"/>
    <mergeCell ref="F40:F41"/>
    <mergeCell ref="B40:B41"/>
    <mergeCell ref="C40:C41"/>
    <mergeCell ref="C43:C44"/>
    <mergeCell ref="B43:B44"/>
    <mergeCell ref="L60:L61"/>
    <mergeCell ref="M60:M61"/>
    <mergeCell ref="F43:F44"/>
    <mergeCell ref="F45:F46"/>
    <mergeCell ref="F47:F48"/>
    <mergeCell ref="F49:F50"/>
    <mergeCell ref="G60:G61"/>
    <mergeCell ref="H60:H61"/>
    <mergeCell ref="I60:I61"/>
    <mergeCell ref="J60:J61"/>
    <mergeCell ref="K60:K61"/>
    <mergeCell ref="F60:F61"/>
    <mergeCell ref="B45:B46"/>
    <mergeCell ref="C45:C46"/>
    <mergeCell ref="B47:B48"/>
    <mergeCell ref="C47:C48"/>
    <mergeCell ref="A60:A61"/>
    <mergeCell ref="C49:C50"/>
    <mergeCell ref="E60:E61"/>
    <mergeCell ref="B49:B50"/>
    <mergeCell ref="B60:B61"/>
    <mergeCell ref="C60:C61"/>
    <mergeCell ref="D60:D61"/>
    <mergeCell ref="A49:A50"/>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BW189"/>
  <sheetViews>
    <sheetView zoomScale="80" zoomScaleNormal="80" zoomScalePageLayoutView="0" workbookViewId="0" topLeftCell="A109">
      <selection activeCell="B109" sqref="B109:B110"/>
    </sheetView>
  </sheetViews>
  <sheetFormatPr defaultColWidth="9.140625" defaultRowHeight="15"/>
  <cols>
    <col min="1" max="1" width="10.28125" style="0" customWidth="1"/>
    <col min="2" max="2" width="39.140625" style="0" customWidth="1"/>
    <col min="3" max="3" width="31.8515625" style="0" customWidth="1"/>
    <col min="6" max="6" width="13.00390625" style="0" customWidth="1"/>
    <col min="7" max="7" width="15.7109375" style="0" customWidth="1"/>
    <col min="8" max="8" width="13.7109375" style="0" customWidth="1"/>
    <col min="9" max="10" width="12.8515625" style="0" bestFit="1" customWidth="1"/>
    <col min="11" max="11" width="15.140625" style="0" customWidth="1"/>
    <col min="12" max="12" width="12.00390625" style="0" customWidth="1"/>
    <col min="13" max="13" width="34.57421875" style="0" customWidth="1"/>
  </cols>
  <sheetData>
    <row r="1" spans="1:13" ht="18">
      <c r="A1" s="65" t="s">
        <v>908</v>
      </c>
      <c r="B1" s="626"/>
      <c r="C1" s="60"/>
      <c r="D1" s="60"/>
      <c r="E1" s="60"/>
      <c r="F1" s="60"/>
      <c r="G1" s="60"/>
      <c r="H1" s="60"/>
      <c r="I1" s="60"/>
      <c r="J1" s="60"/>
      <c r="K1" s="60"/>
      <c r="L1" s="60"/>
      <c r="M1" s="60"/>
    </row>
    <row r="2" spans="1:13" ht="15.75">
      <c r="A2" s="631" t="s">
        <v>135</v>
      </c>
      <c r="B2" s="631"/>
      <c r="C2" s="631"/>
      <c r="D2" s="631"/>
      <c r="E2" s="631"/>
      <c r="F2" s="631"/>
      <c r="G2" s="631"/>
      <c r="H2" s="631"/>
      <c r="I2" s="631"/>
      <c r="J2" s="60"/>
      <c r="K2" s="60"/>
      <c r="L2" s="60"/>
      <c r="M2" s="60"/>
    </row>
    <row r="3" spans="1:13" ht="15.75">
      <c r="A3" s="67"/>
      <c r="B3" s="67"/>
      <c r="C3" s="67"/>
      <c r="D3" s="67"/>
      <c r="E3" s="67"/>
      <c r="F3" s="67"/>
      <c r="G3" s="67"/>
      <c r="H3" s="67"/>
      <c r="I3" s="67"/>
      <c r="J3" s="60"/>
      <c r="K3" s="60"/>
      <c r="L3" s="60"/>
      <c r="M3" s="60"/>
    </row>
    <row r="4" spans="1:13" s="580" customFormat="1" ht="24">
      <c r="A4" s="578" t="s">
        <v>22</v>
      </c>
      <c r="B4" s="578" t="s">
        <v>29</v>
      </c>
      <c r="C4" s="46" t="s">
        <v>18</v>
      </c>
      <c r="D4" s="61" t="s">
        <v>20</v>
      </c>
      <c r="E4" s="61" t="s">
        <v>21</v>
      </c>
      <c r="F4" s="46" t="s">
        <v>23</v>
      </c>
      <c r="G4" s="46" t="s">
        <v>15</v>
      </c>
      <c r="H4" s="579">
        <v>2013</v>
      </c>
      <c r="I4" s="579">
        <v>2014</v>
      </c>
      <c r="J4" s="579">
        <v>2015</v>
      </c>
      <c r="K4" s="579">
        <v>2016</v>
      </c>
      <c r="L4" s="61" t="s">
        <v>19</v>
      </c>
      <c r="M4" s="61" t="s">
        <v>24</v>
      </c>
    </row>
    <row r="5" spans="1:13" ht="15">
      <c r="A5" s="62"/>
      <c r="B5" s="32" t="s">
        <v>136</v>
      </c>
      <c r="C5" s="33"/>
      <c r="D5" s="34"/>
      <c r="E5" s="34"/>
      <c r="F5" s="33"/>
      <c r="G5" s="33"/>
      <c r="H5" s="409">
        <f>H6+H26+H47+H69+H85+H113+H129+H147</f>
        <v>39353604.56</v>
      </c>
      <c r="I5" s="409">
        <f>I6+I26+I47+I69+I85+I113+I129+I147</f>
        <v>40508615.3</v>
      </c>
      <c r="J5" s="409">
        <f>J6+J26+J47+J69+J85+J113+J129+J147</f>
        <v>43503184.62</v>
      </c>
      <c r="K5" s="409">
        <f>K6+K26+K47+K69+K85+K113+K129+K147</f>
        <v>45896497.43</v>
      </c>
      <c r="L5" s="410">
        <f>SUM(H5:K5)</f>
        <v>169261901.91</v>
      </c>
      <c r="M5" s="36"/>
    </row>
    <row r="6" spans="1:13" ht="52.5" customHeight="1">
      <c r="A6" s="37"/>
      <c r="B6" s="32" t="s">
        <v>722</v>
      </c>
      <c r="C6" s="38"/>
      <c r="D6" s="34"/>
      <c r="E6" s="34"/>
      <c r="F6" s="39"/>
      <c r="G6" s="39"/>
      <c r="H6" s="411">
        <f>SUM(H8:H23)</f>
        <v>1793645</v>
      </c>
      <c r="I6" s="411">
        <f>SUM(I8:I23)</f>
        <v>2023727</v>
      </c>
      <c r="J6" s="411">
        <f>SUM(J8:J23)</f>
        <v>2024527</v>
      </c>
      <c r="K6" s="411">
        <f>SUM(K8:K23)</f>
        <v>2023727</v>
      </c>
      <c r="L6" s="411">
        <f>SUM(H6:K6)</f>
        <v>7865626</v>
      </c>
      <c r="M6" s="34"/>
    </row>
    <row r="7" spans="1:13" ht="84.75" customHeight="1">
      <c r="A7" s="41"/>
      <c r="B7" s="63"/>
      <c r="C7" s="131" t="s">
        <v>850</v>
      </c>
      <c r="D7" s="42" t="s">
        <v>16</v>
      </c>
      <c r="E7" s="42" t="s">
        <v>16</v>
      </c>
      <c r="F7" s="43"/>
      <c r="G7" s="43"/>
      <c r="H7" s="412">
        <v>0.39</v>
      </c>
      <c r="I7" s="413"/>
      <c r="J7" s="413"/>
      <c r="K7" s="414">
        <v>0.45</v>
      </c>
      <c r="L7" s="415"/>
      <c r="M7" s="44"/>
    </row>
    <row r="8" spans="1:13" ht="59.25" customHeight="1">
      <c r="A8" s="647" t="s">
        <v>48</v>
      </c>
      <c r="B8" s="728" t="s">
        <v>138</v>
      </c>
      <c r="C8" s="649" t="s">
        <v>149</v>
      </c>
      <c r="D8" s="45">
        <v>20</v>
      </c>
      <c r="E8" s="97" t="s">
        <v>215</v>
      </c>
      <c r="F8" s="45" t="s">
        <v>90</v>
      </c>
      <c r="G8" s="45"/>
      <c r="H8" s="416">
        <v>787632</v>
      </c>
      <c r="I8" s="416">
        <v>787632</v>
      </c>
      <c r="J8" s="416">
        <v>787632</v>
      </c>
      <c r="K8" s="416">
        <v>787632</v>
      </c>
      <c r="L8" s="417">
        <f>SUM(H8:K8)</f>
        <v>3150528</v>
      </c>
      <c r="M8" s="45"/>
    </row>
    <row r="9" spans="1:13" ht="75" customHeight="1">
      <c r="A9" s="648"/>
      <c r="B9" s="729"/>
      <c r="C9" s="650"/>
      <c r="D9" s="45">
        <v>56</v>
      </c>
      <c r="E9" s="97" t="s">
        <v>203</v>
      </c>
      <c r="F9" s="45"/>
      <c r="G9" s="45" t="s">
        <v>211</v>
      </c>
      <c r="H9" s="416">
        <v>0</v>
      </c>
      <c r="I9" s="416">
        <v>0</v>
      </c>
      <c r="J9" s="416">
        <v>0</v>
      </c>
      <c r="K9" s="416">
        <v>0</v>
      </c>
      <c r="L9" s="417">
        <f aca="true" t="shared" si="0" ref="L9:L23">SUM(H9:K9)</f>
        <v>0</v>
      </c>
      <c r="M9" s="45"/>
    </row>
    <row r="10" spans="1:13" ht="61.5" customHeight="1">
      <c r="A10" s="176" t="s">
        <v>49</v>
      </c>
      <c r="B10" s="159" t="s">
        <v>413</v>
      </c>
      <c r="C10" s="171" t="s">
        <v>414</v>
      </c>
      <c r="D10" s="45">
        <v>20</v>
      </c>
      <c r="E10" s="97" t="s">
        <v>214</v>
      </c>
      <c r="F10" s="45" t="s">
        <v>212</v>
      </c>
      <c r="G10" s="45"/>
      <c r="H10" s="418">
        <v>0</v>
      </c>
      <c r="I10" s="418">
        <v>0</v>
      </c>
      <c r="J10" s="418">
        <v>0</v>
      </c>
      <c r="K10" s="418">
        <v>0</v>
      </c>
      <c r="L10" s="417">
        <f t="shared" si="0"/>
        <v>0</v>
      </c>
      <c r="M10" s="101"/>
    </row>
    <row r="11" spans="1:13" ht="95.25" customHeight="1">
      <c r="A11" s="101" t="s">
        <v>50</v>
      </c>
      <c r="B11" s="94" t="s">
        <v>140</v>
      </c>
      <c r="C11" s="45" t="s">
        <v>315</v>
      </c>
      <c r="D11" s="45">
        <v>20</v>
      </c>
      <c r="E11" s="97" t="s">
        <v>214</v>
      </c>
      <c r="F11" s="45" t="s">
        <v>210</v>
      </c>
      <c r="G11" s="45"/>
      <c r="H11" s="419">
        <v>0</v>
      </c>
      <c r="I11" s="419">
        <v>0</v>
      </c>
      <c r="J11" s="419">
        <v>0</v>
      </c>
      <c r="K11" s="419">
        <v>0</v>
      </c>
      <c r="L11" s="417">
        <f t="shared" si="0"/>
        <v>0</v>
      </c>
      <c r="M11" s="101"/>
    </row>
    <row r="12" spans="1:13" ht="79.5" customHeight="1">
      <c r="A12" s="101" t="s">
        <v>83</v>
      </c>
      <c r="B12" s="94" t="s">
        <v>139</v>
      </c>
      <c r="C12" s="45" t="s">
        <v>412</v>
      </c>
      <c r="D12" s="45">
        <v>20</v>
      </c>
      <c r="E12" s="97" t="s">
        <v>215</v>
      </c>
      <c r="F12" s="101" t="s">
        <v>90</v>
      </c>
      <c r="G12" s="45"/>
      <c r="H12" s="420">
        <v>11000</v>
      </c>
      <c r="I12" s="420">
        <v>11000</v>
      </c>
      <c r="J12" s="420">
        <v>11000</v>
      </c>
      <c r="K12" s="420">
        <v>11000</v>
      </c>
      <c r="L12" s="417">
        <f t="shared" si="0"/>
        <v>44000</v>
      </c>
      <c r="M12" s="45"/>
    </row>
    <row r="13" spans="1:13" ht="48">
      <c r="A13" s="101" t="s">
        <v>84</v>
      </c>
      <c r="B13" s="94" t="s">
        <v>141</v>
      </c>
      <c r="C13" s="45" t="s">
        <v>415</v>
      </c>
      <c r="D13" s="45">
        <v>20</v>
      </c>
      <c r="E13" s="97" t="s">
        <v>215</v>
      </c>
      <c r="F13" s="101" t="s">
        <v>90</v>
      </c>
      <c r="G13" s="45"/>
      <c r="H13" s="420">
        <v>12000</v>
      </c>
      <c r="I13" s="420">
        <v>12000</v>
      </c>
      <c r="J13" s="420">
        <v>12000</v>
      </c>
      <c r="K13" s="420">
        <v>12000</v>
      </c>
      <c r="L13" s="417">
        <f t="shared" si="0"/>
        <v>48000</v>
      </c>
      <c r="M13" s="45"/>
    </row>
    <row r="14" spans="1:13" ht="48">
      <c r="A14" s="101" t="s">
        <v>85</v>
      </c>
      <c r="B14" s="160" t="s">
        <v>142</v>
      </c>
      <c r="C14" s="45" t="s">
        <v>416</v>
      </c>
      <c r="D14" s="45">
        <v>20</v>
      </c>
      <c r="E14" s="97" t="s">
        <v>215</v>
      </c>
      <c r="F14" s="94" t="s">
        <v>90</v>
      </c>
      <c r="G14" s="45"/>
      <c r="H14" s="416">
        <v>188437</v>
      </c>
      <c r="I14" s="416">
        <v>188437</v>
      </c>
      <c r="J14" s="416">
        <v>188437</v>
      </c>
      <c r="K14" s="416">
        <v>188437</v>
      </c>
      <c r="L14" s="417">
        <f t="shared" si="0"/>
        <v>753748</v>
      </c>
      <c r="M14" s="45"/>
    </row>
    <row r="15" spans="1:13" ht="48" customHeight="1">
      <c r="A15" s="101" t="s">
        <v>86</v>
      </c>
      <c r="B15" s="178" t="s">
        <v>143</v>
      </c>
      <c r="C15" s="649" t="s">
        <v>150</v>
      </c>
      <c r="D15" s="45">
        <v>20</v>
      </c>
      <c r="E15" s="97" t="s">
        <v>215</v>
      </c>
      <c r="F15" s="111" t="s">
        <v>90</v>
      </c>
      <c r="G15" s="45"/>
      <c r="H15" s="416">
        <v>230082</v>
      </c>
      <c r="I15" s="416">
        <v>230082</v>
      </c>
      <c r="J15" s="416">
        <v>230082</v>
      </c>
      <c r="K15" s="416">
        <v>230082</v>
      </c>
      <c r="L15" s="417">
        <f t="shared" si="0"/>
        <v>920328</v>
      </c>
      <c r="M15" s="45"/>
    </row>
    <row r="16" spans="1:13" ht="24">
      <c r="A16" s="177" t="s">
        <v>493</v>
      </c>
      <c r="B16" s="275" t="s">
        <v>494</v>
      </c>
      <c r="C16" s="650"/>
      <c r="D16" s="172">
        <v>20</v>
      </c>
      <c r="E16" s="136"/>
      <c r="F16" s="111" t="s">
        <v>780</v>
      </c>
      <c r="G16" s="45"/>
      <c r="H16" s="416">
        <v>0</v>
      </c>
      <c r="I16" s="416">
        <v>230082</v>
      </c>
      <c r="J16" s="416">
        <v>230882</v>
      </c>
      <c r="K16" s="416">
        <v>230082</v>
      </c>
      <c r="L16" s="417">
        <f t="shared" si="0"/>
        <v>691046</v>
      </c>
      <c r="M16" s="45"/>
    </row>
    <row r="17" spans="1:13" ht="36">
      <c r="A17" s="642" t="s">
        <v>87</v>
      </c>
      <c r="B17" s="145" t="s">
        <v>151</v>
      </c>
      <c r="C17" s="172" t="s">
        <v>417</v>
      </c>
      <c r="D17" s="172">
        <v>20</v>
      </c>
      <c r="E17" s="136" t="s">
        <v>216</v>
      </c>
      <c r="F17" s="101" t="s">
        <v>213</v>
      </c>
      <c r="G17" s="137"/>
      <c r="H17" s="421">
        <v>0</v>
      </c>
      <c r="I17" s="419">
        <v>0</v>
      </c>
      <c r="J17" s="419">
        <v>0</v>
      </c>
      <c r="K17" s="419">
        <v>0</v>
      </c>
      <c r="L17" s="417">
        <f t="shared" si="0"/>
        <v>0</v>
      </c>
      <c r="M17" s="45" t="s">
        <v>766</v>
      </c>
    </row>
    <row r="18" spans="1:13" ht="36">
      <c r="A18" s="177" t="s">
        <v>88</v>
      </c>
      <c r="B18" s="145" t="s">
        <v>832</v>
      </c>
      <c r="C18" s="172" t="s">
        <v>834</v>
      </c>
      <c r="D18" s="172">
        <v>20</v>
      </c>
      <c r="E18" s="136" t="s">
        <v>215</v>
      </c>
      <c r="F18" s="101" t="s">
        <v>833</v>
      </c>
      <c r="G18" s="137" t="s">
        <v>217</v>
      </c>
      <c r="H18" s="421">
        <v>0</v>
      </c>
      <c r="I18" s="419">
        <v>0</v>
      </c>
      <c r="J18" s="419">
        <v>0</v>
      </c>
      <c r="K18" s="419">
        <v>0</v>
      </c>
      <c r="L18" s="417">
        <f t="shared" si="0"/>
        <v>0</v>
      </c>
      <c r="M18" s="45"/>
    </row>
    <row r="19" spans="1:13" ht="60">
      <c r="A19" s="101" t="s">
        <v>89</v>
      </c>
      <c r="B19" s="45" t="s">
        <v>144</v>
      </c>
      <c r="C19" s="45" t="s">
        <v>418</v>
      </c>
      <c r="D19" s="45">
        <v>20</v>
      </c>
      <c r="E19" s="97" t="s">
        <v>215</v>
      </c>
      <c r="F19" s="101" t="s">
        <v>90</v>
      </c>
      <c r="G19" s="45"/>
      <c r="H19" s="416">
        <v>25884</v>
      </c>
      <c r="I19" s="416">
        <v>25884</v>
      </c>
      <c r="J19" s="416">
        <v>25884</v>
      </c>
      <c r="K19" s="416">
        <v>25884</v>
      </c>
      <c r="L19" s="417">
        <f t="shared" si="0"/>
        <v>103536</v>
      </c>
      <c r="M19" s="101"/>
    </row>
    <row r="20" spans="1:13" ht="38.25" customHeight="1">
      <c r="A20" s="647" t="s">
        <v>92</v>
      </c>
      <c r="B20" s="737" t="s">
        <v>264</v>
      </c>
      <c r="C20" s="649" t="s">
        <v>265</v>
      </c>
      <c r="D20" s="45">
        <v>51</v>
      </c>
      <c r="E20" s="97" t="s">
        <v>203</v>
      </c>
      <c r="F20" s="153" t="s">
        <v>27</v>
      </c>
      <c r="G20" s="45"/>
      <c r="H20" s="422">
        <v>350000</v>
      </c>
      <c r="I20" s="422">
        <v>350000</v>
      </c>
      <c r="J20" s="422">
        <v>350000</v>
      </c>
      <c r="K20" s="422">
        <v>350000</v>
      </c>
      <c r="L20" s="417">
        <f t="shared" si="0"/>
        <v>1400000</v>
      </c>
      <c r="M20" s="156"/>
    </row>
    <row r="21" spans="1:13" ht="39" customHeight="1">
      <c r="A21" s="648"/>
      <c r="B21" s="738"/>
      <c r="C21" s="650"/>
      <c r="D21" s="45">
        <v>20</v>
      </c>
      <c r="E21" s="97" t="s">
        <v>215</v>
      </c>
      <c r="F21" s="153"/>
      <c r="G21" s="45" t="s">
        <v>90</v>
      </c>
      <c r="H21" s="422">
        <v>88610</v>
      </c>
      <c r="I21" s="422">
        <v>88610</v>
      </c>
      <c r="J21" s="422">
        <v>88610</v>
      </c>
      <c r="K21" s="422">
        <v>88610</v>
      </c>
      <c r="L21" s="417">
        <f t="shared" si="0"/>
        <v>354440</v>
      </c>
      <c r="M21" s="45"/>
    </row>
    <row r="22" spans="1:13" ht="35.25" customHeight="1">
      <c r="A22" s="717" t="s">
        <v>831</v>
      </c>
      <c r="B22" s="653" t="s">
        <v>276</v>
      </c>
      <c r="C22" s="649" t="s">
        <v>152</v>
      </c>
      <c r="D22" s="45">
        <v>20</v>
      </c>
      <c r="E22" s="97" t="s">
        <v>215</v>
      </c>
      <c r="F22" s="116" t="s">
        <v>275</v>
      </c>
      <c r="G22" s="180"/>
      <c r="H22" s="423">
        <v>100000</v>
      </c>
      <c r="I22" s="423">
        <v>100000</v>
      </c>
      <c r="J22" s="416">
        <v>100000</v>
      </c>
      <c r="K22" s="416">
        <v>100000</v>
      </c>
      <c r="L22" s="417">
        <f t="shared" si="0"/>
        <v>400000</v>
      </c>
      <c r="M22" s="45"/>
    </row>
    <row r="23" spans="1:13" ht="49.5" customHeight="1">
      <c r="A23" s="718"/>
      <c r="B23" s="654"/>
      <c r="C23" s="650"/>
      <c r="D23" s="45">
        <v>20</v>
      </c>
      <c r="E23" s="97"/>
      <c r="F23" s="116"/>
      <c r="G23" s="45" t="s">
        <v>213</v>
      </c>
      <c r="H23" s="424">
        <v>0</v>
      </c>
      <c r="I23" s="424">
        <v>0</v>
      </c>
      <c r="J23" s="424">
        <v>0</v>
      </c>
      <c r="K23" s="424">
        <v>0</v>
      </c>
      <c r="L23" s="417">
        <f t="shared" si="0"/>
        <v>0</v>
      </c>
      <c r="M23" s="101"/>
    </row>
    <row r="24" spans="1:13" s="86" customFormat="1" ht="15">
      <c r="A24" s="730"/>
      <c r="B24" s="731"/>
      <c r="C24" s="731"/>
      <c r="D24" s="731"/>
      <c r="E24" s="731"/>
      <c r="F24" s="731"/>
      <c r="G24" s="731"/>
      <c r="H24" s="731"/>
      <c r="I24" s="731"/>
      <c r="J24" s="731"/>
      <c r="K24" s="731"/>
      <c r="L24" s="731"/>
      <c r="M24" s="732"/>
    </row>
    <row r="25" spans="1:13" ht="15">
      <c r="A25" s="733"/>
      <c r="B25" s="734"/>
      <c r="C25" s="734"/>
      <c r="D25" s="734"/>
      <c r="E25" s="734"/>
      <c r="F25" s="734"/>
      <c r="G25" s="734"/>
      <c r="H25" s="734"/>
      <c r="I25" s="734"/>
      <c r="J25" s="734"/>
      <c r="K25" s="734"/>
      <c r="L25" s="734"/>
      <c r="M25" s="735"/>
    </row>
    <row r="26" spans="1:13" ht="30">
      <c r="A26" s="13"/>
      <c r="B26" s="190" t="s">
        <v>723</v>
      </c>
      <c r="C26" s="13"/>
      <c r="D26" s="13"/>
      <c r="E26" s="13"/>
      <c r="F26" s="179"/>
      <c r="G26" s="179"/>
      <c r="H26" s="425">
        <f>SUM(H28:H44)</f>
        <v>16000911.96</v>
      </c>
      <c r="I26" s="425">
        <f>SUM(I28:I44)</f>
        <v>16049234.66</v>
      </c>
      <c r="J26" s="425">
        <f>SUM(J28:J44)</f>
        <v>15846168.12</v>
      </c>
      <c r="K26" s="425">
        <f>SUM(K28:K44)</f>
        <v>15871547.83</v>
      </c>
      <c r="L26" s="425">
        <f>H26+I26+K26+J26</f>
        <v>63767862.57</v>
      </c>
      <c r="M26" s="101"/>
    </row>
    <row r="27" spans="1:13" ht="90.75" customHeight="1">
      <c r="A27" s="181"/>
      <c r="B27" s="181"/>
      <c r="C27" s="182" t="s">
        <v>851</v>
      </c>
      <c r="D27" s="181"/>
      <c r="E27" s="181"/>
      <c r="F27" s="181"/>
      <c r="G27" s="181"/>
      <c r="H27" s="426">
        <v>0.273</v>
      </c>
      <c r="I27" s="427"/>
      <c r="J27" s="427"/>
      <c r="K27" s="428">
        <v>0.26</v>
      </c>
      <c r="L27" s="427"/>
      <c r="M27" s="181"/>
    </row>
    <row r="28" spans="1:13" ht="36" customHeight="1">
      <c r="A28" s="647" t="s">
        <v>282</v>
      </c>
      <c r="B28" s="649" t="s">
        <v>521</v>
      </c>
      <c r="C28" s="649" t="s">
        <v>446</v>
      </c>
      <c r="D28" s="101">
        <v>20</v>
      </c>
      <c r="E28" s="100" t="s">
        <v>203</v>
      </c>
      <c r="F28" s="109" t="s">
        <v>26</v>
      </c>
      <c r="G28" s="101"/>
      <c r="H28" s="429">
        <v>0</v>
      </c>
      <c r="I28" s="430">
        <v>7000</v>
      </c>
      <c r="J28" s="430">
        <v>5600</v>
      </c>
      <c r="K28" s="430">
        <v>5600</v>
      </c>
      <c r="L28" s="431">
        <f>SUM(H28:K28)</f>
        <v>18200</v>
      </c>
      <c r="M28" s="101"/>
    </row>
    <row r="29" spans="1:13" ht="37.5" customHeight="1">
      <c r="A29" s="648"/>
      <c r="B29" s="650"/>
      <c r="C29" s="650"/>
      <c r="D29" s="101">
        <v>20</v>
      </c>
      <c r="E29" s="100"/>
      <c r="F29" s="109" t="s">
        <v>257</v>
      </c>
      <c r="G29" s="101"/>
      <c r="H29" s="419">
        <v>0</v>
      </c>
      <c r="I29" s="419">
        <v>0</v>
      </c>
      <c r="J29" s="419">
        <v>0</v>
      </c>
      <c r="K29" s="419">
        <v>0</v>
      </c>
      <c r="L29" s="431">
        <f aca="true" t="shared" si="1" ref="L29:L44">SUM(H29:K29)</f>
        <v>0</v>
      </c>
      <c r="M29" s="101"/>
    </row>
    <row r="30" spans="1:13" ht="48" customHeight="1">
      <c r="A30" s="647" t="s">
        <v>283</v>
      </c>
      <c r="B30" s="685" t="s">
        <v>145</v>
      </c>
      <c r="C30" s="649" t="s">
        <v>419</v>
      </c>
      <c r="D30" s="101">
        <v>20</v>
      </c>
      <c r="E30" s="100" t="s">
        <v>203</v>
      </c>
      <c r="F30" s="566" t="s">
        <v>93</v>
      </c>
      <c r="G30" s="176"/>
      <c r="H30" s="432">
        <v>51447</v>
      </c>
      <c r="I30" s="433">
        <v>227650</v>
      </c>
      <c r="J30" s="432">
        <v>215350</v>
      </c>
      <c r="K30" s="432">
        <v>215350</v>
      </c>
      <c r="L30" s="431">
        <f t="shared" si="1"/>
        <v>709797</v>
      </c>
      <c r="M30" s="101"/>
    </row>
    <row r="31" spans="1:13" ht="15">
      <c r="A31" s="724"/>
      <c r="B31" s="698"/>
      <c r="C31" s="736"/>
      <c r="D31" s="101">
        <v>31</v>
      </c>
      <c r="E31" s="100" t="s">
        <v>203</v>
      </c>
      <c r="F31" s="110" t="s">
        <v>26</v>
      </c>
      <c r="G31" s="101"/>
      <c r="H31" s="438">
        <v>23812.5</v>
      </c>
      <c r="I31" s="438">
        <v>0</v>
      </c>
      <c r="J31" s="438">
        <v>0</v>
      </c>
      <c r="K31" s="438">
        <v>0</v>
      </c>
      <c r="L31" s="431">
        <f>SUM(H31:K31)</f>
        <v>23812.5</v>
      </c>
      <c r="M31" s="101"/>
    </row>
    <row r="32" spans="1:13" ht="15">
      <c r="A32" s="648"/>
      <c r="B32" s="686"/>
      <c r="C32" s="650"/>
      <c r="D32" s="101">
        <v>41</v>
      </c>
      <c r="E32" s="100" t="s">
        <v>203</v>
      </c>
      <c r="F32" s="110" t="s">
        <v>26</v>
      </c>
      <c r="G32" s="101"/>
      <c r="H32" s="438">
        <v>134937.5</v>
      </c>
      <c r="I32" s="438">
        <v>0</v>
      </c>
      <c r="J32" s="438"/>
      <c r="K32" s="438">
        <v>0</v>
      </c>
      <c r="L32" s="431">
        <f t="shared" si="1"/>
        <v>134937.5</v>
      </c>
      <c r="M32" s="101"/>
    </row>
    <row r="33" spans="1:13" ht="36">
      <c r="A33" s="101" t="s">
        <v>95</v>
      </c>
      <c r="B33" s="94" t="s">
        <v>146</v>
      </c>
      <c r="C33" s="94" t="s">
        <v>258</v>
      </c>
      <c r="D33" s="101">
        <v>20</v>
      </c>
      <c r="E33" s="100"/>
      <c r="F33" s="111" t="s">
        <v>218</v>
      </c>
      <c r="G33" s="101"/>
      <c r="H33" s="434">
        <v>0</v>
      </c>
      <c r="I33" s="434">
        <v>0</v>
      </c>
      <c r="J33" s="434">
        <v>0</v>
      </c>
      <c r="K33" s="434">
        <v>0</v>
      </c>
      <c r="L33" s="431">
        <f t="shared" si="1"/>
        <v>0</v>
      </c>
      <c r="M33" s="101"/>
    </row>
    <row r="34" spans="1:13" ht="36">
      <c r="A34" s="101" t="s">
        <v>256</v>
      </c>
      <c r="B34" s="94" t="s">
        <v>259</v>
      </c>
      <c r="C34" s="94" t="s">
        <v>260</v>
      </c>
      <c r="D34" s="101">
        <v>20</v>
      </c>
      <c r="E34" s="100" t="s">
        <v>219</v>
      </c>
      <c r="F34" s="111" t="s">
        <v>94</v>
      </c>
      <c r="G34" s="101"/>
      <c r="H34" s="416">
        <v>157000</v>
      </c>
      <c r="I34" s="416">
        <v>157000</v>
      </c>
      <c r="J34" s="416">
        <v>157000</v>
      </c>
      <c r="K34" s="435">
        <v>157000</v>
      </c>
      <c r="L34" s="431">
        <f t="shared" si="1"/>
        <v>628000</v>
      </c>
      <c r="M34" s="101"/>
    </row>
    <row r="35" spans="1:13" ht="24">
      <c r="A35" s="101" t="s">
        <v>97</v>
      </c>
      <c r="B35" s="94" t="s">
        <v>147</v>
      </c>
      <c r="C35" s="94" t="s">
        <v>420</v>
      </c>
      <c r="D35" s="101">
        <v>20</v>
      </c>
      <c r="E35" s="100" t="s">
        <v>216</v>
      </c>
      <c r="F35" s="101" t="s">
        <v>91</v>
      </c>
      <c r="G35" s="101"/>
      <c r="H35" s="436">
        <v>14422194</v>
      </c>
      <c r="I35" s="436">
        <v>14422194</v>
      </c>
      <c r="J35" s="436">
        <v>14422194</v>
      </c>
      <c r="K35" s="436">
        <v>14422194</v>
      </c>
      <c r="L35" s="431">
        <f t="shared" si="1"/>
        <v>57688776</v>
      </c>
      <c r="M35" s="99"/>
    </row>
    <row r="36" spans="1:13" ht="57.75" customHeight="1">
      <c r="A36" s="176" t="s">
        <v>98</v>
      </c>
      <c r="B36" s="150" t="s">
        <v>148</v>
      </c>
      <c r="C36" s="150" t="s">
        <v>261</v>
      </c>
      <c r="D36" s="101">
        <v>31</v>
      </c>
      <c r="E36" s="100" t="s">
        <v>219</v>
      </c>
      <c r="F36" s="101" t="s">
        <v>94</v>
      </c>
      <c r="G36" s="101"/>
      <c r="H36" s="437">
        <v>766000</v>
      </c>
      <c r="I36" s="437">
        <v>766000</v>
      </c>
      <c r="J36" s="437">
        <v>766000</v>
      </c>
      <c r="K36" s="437">
        <v>766000</v>
      </c>
      <c r="L36" s="431">
        <f t="shared" si="1"/>
        <v>3064000</v>
      </c>
      <c r="M36" s="101"/>
    </row>
    <row r="37" spans="1:13" ht="63" customHeight="1">
      <c r="A37" s="176" t="s">
        <v>99</v>
      </c>
      <c r="B37" s="150" t="s">
        <v>830</v>
      </c>
      <c r="C37" s="94" t="s">
        <v>262</v>
      </c>
      <c r="D37" s="101">
        <v>31</v>
      </c>
      <c r="E37" s="100" t="s">
        <v>219</v>
      </c>
      <c r="F37" s="101" t="s">
        <v>94</v>
      </c>
      <c r="G37" s="101"/>
      <c r="H37" s="437">
        <v>75000</v>
      </c>
      <c r="I37" s="437">
        <v>75000</v>
      </c>
      <c r="J37" s="437">
        <v>75000</v>
      </c>
      <c r="K37" s="437">
        <v>75000</v>
      </c>
      <c r="L37" s="431">
        <f t="shared" si="1"/>
        <v>300000</v>
      </c>
      <c r="M37" s="101"/>
    </row>
    <row r="38" spans="1:13" ht="63" customHeight="1">
      <c r="A38" s="101" t="s">
        <v>100</v>
      </c>
      <c r="B38" s="45" t="s">
        <v>479</v>
      </c>
      <c r="C38" s="45" t="s">
        <v>263</v>
      </c>
      <c r="D38" s="101">
        <v>20</v>
      </c>
      <c r="E38" s="100" t="s">
        <v>203</v>
      </c>
      <c r="F38" s="110" t="s">
        <v>93</v>
      </c>
      <c r="G38" s="111"/>
      <c r="H38" s="432">
        <v>154686.96</v>
      </c>
      <c r="I38" s="433">
        <v>189889.66</v>
      </c>
      <c r="J38" s="432">
        <v>176367.12</v>
      </c>
      <c r="K38" s="438">
        <v>182403.83</v>
      </c>
      <c r="L38" s="431">
        <f>SUM(H38:K38)</f>
        <v>703347.57</v>
      </c>
      <c r="M38" s="101"/>
    </row>
    <row r="39" spans="1:13" ht="77.25" customHeight="1">
      <c r="A39" s="116" t="s">
        <v>101</v>
      </c>
      <c r="B39" s="95" t="s">
        <v>313</v>
      </c>
      <c r="C39" s="95" t="s">
        <v>314</v>
      </c>
      <c r="D39" s="116">
        <v>20</v>
      </c>
      <c r="E39" s="100"/>
      <c r="F39" s="94" t="s">
        <v>211</v>
      </c>
      <c r="G39" s="111"/>
      <c r="H39" s="418">
        <v>0</v>
      </c>
      <c r="I39" s="418">
        <v>0</v>
      </c>
      <c r="J39" s="418">
        <v>0</v>
      </c>
      <c r="K39" s="437">
        <v>0</v>
      </c>
      <c r="L39" s="431">
        <f t="shared" si="1"/>
        <v>0</v>
      </c>
      <c r="M39" s="101"/>
    </row>
    <row r="40" spans="1:13" ht="36">
      <c r="A40" s="596" t="s">
        <v>102</v>
      </c>
      <c r="B40" s="150" t="s">
        <v>838</v>
      </c>
      <c r="C40" s="45" t="s">
        <v>421</v>
      </c>
      <c r="D40" s="101">
        <v>20</v>
      </c>
      <c r="E40" s="100" t="s">
        <v>219</v>
      </c>
      <c r="F40" s="114" t="s">
        <v>94</v>
      </c>
      <c r="G40" s="111"/>
      <c r="H40" s="418">
        <v>13000</v>
      </c>
      <c r="I40" s="418">
        <v>13000</v>
      </c>
      <c r="J40" s="418">
        <v>13000</v>
      </c>
      <c r="K40" s="437">
        <v>13000</v>
      </c>
      <c r="L40" s="431">
        <f t="shared" si="1"/>
        <v>52000</v>
      </c>
      <c r="M40" s="101"/>
    </row>
    <row r="41" spans="1:13" ht="33.75" customHeight="1">
      <c r="A41" s="682" t="s">
        <v>103</v>
      </c>
      <c r="B41" s="695" t="s">
        <v>153</v>
      </c>
      <c r="C41" s="653" t="s">
        <v>237</v>
      </c>
      <c r="D41" s="90">
        <v>20</v>
      </c>
      <c r="E41" s="91" t="s">
        <v>203</v>
      </c>
      <c r="F41" s="115" t="s">
        <v>26</v>
      </c>
      <c r="G41" s="90"/>
      <c r="H41" s="586">
        <v>28256</v>
      </c>
      <c r="I41" s="586">
        <v>33918</v>
      </c>
      <c r="J41" s="587">
        <v>10445</v>
      </c>
      <c r="K41" s="586">
        <v>35000</v>
      </c>
      <c r="L41" s="431">
        <f t="shared" si="1"/>
        <v>107619</v>
      </c>
      <c r="M41" s="101"/>
    </row>
    <row r="42" spans="1:13" s="588" customFormat="1" ht="33.75" customHeight="1">
      <c r="A42" s="683"/>
      <c r="B42" s="697"/>
      <c r="C42" s="720"/>
      <c r="D42" s="90">
        <v>20</v>
      </c>
      <c r="E42" s="91" t="s">
        <v>219</v>
      </c>
      <c r="F42" s="115" t="s">
        <v>94</v>
      </c>
      <c r="G42" s="90"/>
      <c r="H42" s="586">
        <v>5000</v>
      </c>
      <c r="I42" s="586">
        <v>0</v>
      </c>
      <c r="J42" s="587">
        <v>0</v>
      </c>
      <c r="K42" s="586">
        <v>0</v>
      </c>
      <c r="L42" s="431">
        <f t="shared" si="1"/>
        <v>5000</v>
      </c>
      <c r="M42" s="101"/>
    </row>
    <row r="43" spans="1:13" ht="32.25" customHeight="1">
      <c r="A43" s="683"/>
      <c r="B43" s="697"/>
      <c r="C43" s="720"/>
      <c r="D43" s="90">
        <v>31</v>
      </c>
      <c r="E43" s="91" t="s">
        <v>203</v>
      </c>
      <c r="F43" s="115" t="s">
        <v>26</v>
      </c>
      <c r="G43" s="90"/>
      <c r="H43" s="586">
        <v>4675</v>
      </c>
      <c r="I43" s="586">
        <v>4698</v>
      </c>
      <c r="J43" s="587">
        <v>260</v>
      </c>
      <c r="K43" s="586">
        <v>0</v>
      </c>
      <c r="L43" s="431">
        <f t="shared" si="1"/>
        <v>9633</v>
      </c>
      <c r="M43" s="101"/>
    </row>
    <row r="44" spans="1:13" ht="15">
      <c r="A44" s="684"/>
      <c r="B44" s="696"/>
      <c r="C44" s="654"/>
      <c r="D44" s="116">
        <v>41</v>
      </c>
      <c r="E44" s="117" t="s">
        <v>203</v>
      </c>
      <c r="F44" s="115" t="s">
        <v>26</v>
      </c>
      <c r="G44" s="90"/>
      <c r="H44" s="586">
        <v>164903</v>
      </c>
      <c r="I44" s="586">
        <v>152885</v>
      </c>
      <c r="J44" s="587">
        <v>4952</v>
      </c>
      <c r="K44" s="586">
        <v>0</v>
      </c>
      <c r="L44" s="431">
        <f t="shared" si="1"/>
        <v>322740</v>
      </c>
      <c r="M44" s="101"/>
    </row>
    <row r="45" spans="1:13" ht="15">
      <c r="A45" s="701"/>
      <c r="B45" s="702"/>
      <c r="C45" s="702"/>
      <c r="D45" s="702"/>
      <c r="E45" s="702"/>
      <c r="F45" s="702"/>
      <c r="G45" s="702"/>
      <c r="H45" s="702"/>
      <c r="I45" s="702"/>
      <c r="J45" s="702"/>
      <c r="K45" s="702"/>
      <c r="L45" s="702"/>
      <c r="M45" s="703"/>
    </row>
    <row r="46" spans="1:13" ht="15">
      <c r="A46" s="704"/>
      <c r="B46" s="705"/>
      <c r="C46" s="705"/>
      <c r="D46" s="705"/>
      <c r="E46" s="705"/>
      <c r="F46" s="705"/>
      <c r="G46" s="705"/>
      <c r="H46" s="705"/>
      <c r="I46" s="705"/>
      <c r="J46" s="705"/>
      <c r="K46" s="705"/>
      <c r="L46" s="705"/>
      <c r="M46" s="706"/>
    </row>
    <row r="47" spans="1:13" ht="78.75" customHeight="1">
      <c r="A47" s="37"/>
      <c r="B47" s="32" t="s">
        <v>724</v>
      </c>
      <c r="C47" s="37"/>
      <c r="D47" s="34"/>
      <c r="E47" s="34"/>
      <c r="F47" s="39"/>
      <c r="G47" s="39"/>
      <c r="H47" s="409">
        <f>SUM(H49:H66)</f>
        <v>528606</v>
      </c>
      <c r="I47" s="409">
        <f>SUM(I49:I66)</f>
        <v>720820</v>
      </c>
      <c r="J47" s="409">
        <f>SUM(J49:J66)</f>
        <v>1424506</v>
      </c>
      <c r="K47" s="409">
        <f>SUM(K49:K66)</f>
        <v>1404506</v>
      </c>
      <c r="L47" s="409">
        <f>H47+K47+J47+I47</f>
        <v>4078438</v>
      </c>
      <c r="M47" s="39"/>
    </row>
    <row r="48" spans="1:13" ht="96" customHeight="1">
      <c r="A48" s="181"/>
      <c r="B48" s="181"/>
      <c r="C48" s="182" t="s">
        <v>856</v>
      </c>
      <c r="D48" s="181"/>
      <c r="E48" s="181"/>
      <c r="F48" s="181"/>
      <c r="G48" s="182"/>
      <c r="H48" s="439">
        <v>9.5</v>
      </c>
      <c r="I48" s="439"/>
      <c r="J48" s="439"/>
      <c r="K48" s="439" t="s">
        <v>712</v>
      </c>
      <c r="L48" s="440"/>
      <c r="M48" s="63"/>
    </row>
    <row r="49" spans="1:75" s="585" customFormat="1" ht="63" customHeight="1">
      <c r="A49" s="682" t="s">
        <v>51</v>
      </c>
      <c r="B49" s="695" t="s">
        <v>852</v>
      </c>
      <c r="C49" s="710" t="s">
        <v>107</v>
      </c>
      <c r="D49" s="589">
        <v>20</v>
      </c>
      <c r="E49" s="590" t="s">
        <v>203</v>
      </c>
      <c r="F49" s="589" t="s">
        <v>26</v>
      </c>
      <c r="G49" s="591"/>
      <c r="H49" s="592">
        <v>5600</v>
      </c>
      <c r="I49" s="592">
        <v>3500</v>
      </c>
      <c r="J49" s="592">
        <v>3500</v>
      </c>
      <c r="K49" s="592">
        <v>4000</v>
      </c>
      <c r="L49" s="593">
        <f>SUM(H49:K49)</f>
        <v>16600</v>
      </c>
      <c r="M49" s="594"/>
      <c r="N49" s="595"/>
      <c r="O49" s="595"/>
      <c r="P49" s="595"/>
      <c r="Q49" s="595"/>
      <c r="R49" s="595"/>
      <c r="S49" s="595"/>
      <c r="T49" s="595"/>
      <c r="U49" s="595"/>
      <c r="V49" s="595"/>
      <c r="W49" s="595"/>
      <c r="X49" s="595"/>
      <c r="Y49" s="595"/>
      <c r="Z49" s="595"/>
      <c r="AA49" s="595"/>
      <c r="AB49" s="595"/>
      <c r="AC49" s="595"/>
      <c r="AD49" s="595"/>
      <c r="AE49" s="595"/>
      <c r="AF49" s="595"/>
      <c r="AG49" s="595"/>
      <c r="AH49" s="595"/>
      <c r="AI49" s="595"/>
      <c r="AJ49" s="595"/>
      <c r="AK49" s="595"/>
      <c r="AL49" s="595"/>
      <c r="AM49" s="595"/>
      <c r="AN49" s="595"/>
      <c r="AO49" s="595"/>
      <c r="AP49" s="595"/>
      <c r="AQ49" s="595"/>
      <c r="AR49" s="595"/>
      <c r="AS49" s="595"/>
      <c r="AT49" s="595"/>
      <c r="AU49" s="595"/>
      <c r="AV49" s="595"/>
      <c r="AW49" s="595"/>
      <c r="AX49" s="595"/>
      <c r="AY49" s="595"/>
      <c r="AZ49" s="595"/>
      <c r="BA49" s="595"/>
      <c r="BB49" s="595"/>
      <c r="BC49" s="595"/>
      <c r="BD49" s="595"/>
      <c r="BE49" s="595"/>
      <c r="BF49" s="595"/>
      <c r="BG49" s="595"/>
      <c r="BH49" s="595"/>
      <c r="BI49" s="595"/>
      <c r="BJ49" s="595"/>
      <c r="BK49" s="595"/>
      <c r="BL49" s="595"/>
      <c r="BM49" s="595"/>
      <c r="BN49" s="595"/>
      <c r="BO49" s="595"/>
      <c r="BP49" s="595"/>
      <c r="BQ49" s="595"/>
      <c r="BR49" s="595"/>
      <c r="BS49" s="595"/>
      <c r="BT49" s="595"/>
      <c r="BU49" s="595"/>
      <c r="BV49" s="595"/>
      <c r="BW49" s="595"/>
    </row>
    <row r="50" spans="1:75" s="585" customFormat="1" ht="24">
      <c r="A50" s="684"/>
      <c r="B50" s="696"/>
      <c r="C50" s="711"/>
      <c r="D50" s="589"/>
      <c r="E50" s="589">
        <v>7</v>
      </c>
      <c r="F50" s="589"/>
      <c r="G50" s="589" t="s">
        <v>221</v>
      </c>
      <c r="H50" s="592">
        <v>0</v>
      </c>
      <c r="I50" s="592">
        <v>0</v>
      </c>
      <c r="J50" s="592">
        <v>0</v>
      </c>
      <c r="K50" s="592">
        <v>0</v>
      </c>
      <c r="L50" s="593">
        <f aca="true" t="shared" si="2" ref="L50:L66">SUM(H50:K50)</f>
        <v>0</v>
      </c>
      <c r="M50" s="594"/>
      <c r="N50" s="595"/>
      <c r="O50" s="595"/>
      <c r="P50" s="595"/>
      <c r="Q50" s="595"/>
      <c r="R50" s="595"/>
      <c r="S50" s="595"/>
      <c r="T50" s="595"/>
      <c r="U50" s="595"/>
      <c r="V50" s="595"/>
      <c r="W50" s="595"/>
      <c r="X50" s="595"/>
      <c r="Y50" s="595"/>
      <c r="Z50" s="595"/>
      <c r="AA50" s="595"/>
      <c r="AB50" s="595"/>
      <c r="AC50" s="595"/>
      <c r="AD50" s="595"/>
      <c r="AE50" s="595"/>
      <c r="AF50" s="595"/>
      <c r="AG50" s="595"/>
      <c r="AH50" s="595"/>
      <c r="AI50" s="595"/>
      <c r="AJ50" s="595"/>
      <c r="AK50" s="595"/>
      <c r="AL50" s="595"/>
      <c r="AM50" s="595"/>
      <c r="AN50" s="595"/>
      <c r="AO50" s="595"/>
      <c r="AP50" s="595"/>
      <c r="AQ50" s="595"/>
      <c r="AR50" s="595"/>
      <c r="AS50" s="595"/>
      <c r="AT50" s="595"/>
      <c r="AU50" s="595"/>
      <c r="AV50" s="595"/>
      <c r="AW50" s="595"/>
      <c r="AX50" s="595"/>
      <c r="AY50" s="595"/>
      <c r="AZ50" s="595"/>
      <c r="BA50" s="595"/>
      <c r="BB50" s="595"/>
      <c r="BC50" s="595"/>
      <c r="BD50" s="595"/>
      <c r="BE50" s="595"/>
      <c r="BF50" s="595"/>
      <c r="BG50" s="595"/>
      <c r="BH50" s="595"/>
      <c r="BI50" s="595"/>
      <c r="BJ50" s="595"/>
      <c r="BK50" s="595"/>
      <c r="BL50" s="595"/>
      <c r="BM50" s="595"/>
      <c r="BN50" s="595"/>
      <c r="BO50" s="595"/>
      <c r="BP50" s="595"/>
      <c r="BQ50" s="595"/>
      <c r="BR50" s="595"/>
      <c r="BS50" s="595"/>
      <c r="BT50" s="595"/>
      <c r="BU50" s="595"/>
      <c r="BV50" s="595"/>
      <c r="BW50" s="595"/>
    </row>
    <row r="51" spans="1:75" ht="48">
      <c r="A51" s="101" t="s">
        <v>52</v>
      </c>
      <c r="B51" s="94" t="s">
        <v>154</v>
      </c>
      <c r="C51" s="45" t="s">
        <v>155</v>
      </c>
      <c r="D51" s="45">
        <v>10</v>
      </c>
      <c r="E51" s="97" t="s">
        <v>219</v>
      </c>
      <c r="F51" s="45" t="s">
        <v>220</v>
      </c>
      <c r="G51" s="45" t="s">
        <v>904</v>
      </c>
      <c r="H51" s="420">
        <v>0</v>
      </c>
      <c r="I51" s="420">
        <v>0</v>
      </c>
      <c r="J51" s="420">
        <v>0</v>
      </c>
      <c r="K51" s="420">
        <v>0</v>
      </c>
      <c r="L51" s="441">
        <f t="shared" si="2"/>
        <v>0</v>
      </c>
      <c r="M51" s="106"/>
      <c r="O51" s="595"/>
      <c r="P51" s="595"/>
      <c r="Q51" s="595"/>
      <c r="R51" s="595"/>
      <c r="S51" s="595"/>
      <c r="T51" s="595"/>
      <c r="U51" s="595"/>
      <c r="V51" s="595"/>
      <c r="W51" s="595"/>
      <c r="X51" s="595"/>
      <c r="Y51" s="595"/>
      <c r="Z51" s="595"/>
      <c r="AA51" s="595"/>
      <c r="AB51" s="595"/>
      <c r="AC51" s="595"/>
      <c r="AD51" s="595"/>
      <c r="AE51" s="595"/>
      <c r="AF51" s="595"/>
      <c r="AG51" s="595"/>
      <c r="AH51" s="595"/>
      <c r="AI51" s="595"/>
      <c r="AJ51" s="595"/>
      <c r="AK51" s="595"/>
      <c r="AL51" s="595"/>
      <c r="AM51" s="595"/>
      <c r="AN51" s="595"/>
      <c r="AO51" s="595"/>
      <c r="AP51" s="595"/>
      <c r="AQ51" s="595"/>
      <c r="AR51" s="595"/>
      <c r="AS51" s="595"/>
      <c r="AT51" s="595"/>
      <c r="AU51" s="595"/>
      <c r="AV51" s="595"/>
      <c r="AW51" s="595"/>
      <c r="AX51" s="595"/>
      <c r="AY51" s="595"/>
      <c r="AZ51" s="595"/>
      <c r="BA51" s="595"/>
      <c r="BB51" s="595"/>
      <c r="BC51" s="595"/>
      <c r="BD51" s="595"/>
      <c r="BE51" s="595"/>
      <c r="BF51" s="595"/>
      <c r="BG51" s="595"/>
      <c r="BH51" s="595"/>
      <c r="BI51" s="595"/>
      <c r="BJ51" s="595"/>
      <c r="BK51" s="595"/>
      <c r="BL51" s="595"/>
      <c r="BM51" s="595"/>
      <c r="BN51" s="595"/>
      <c r="BO51" s="595"/>
      <c r="BP51" s="595"/>
      <c r="BQ51" s="595"/>
      <c r="BR51" s="595"/>
      <c r="BS51" s="595"/>
      <c r="BT51" s="595"/>
      <c r="BU51" s="595"/>
      <c r="BV51" s="595"/>
      <c r="BW51" s="595"/>
    </row>
    <row r="52" spans="1:75" s="585" customFormat="1" ht="39" customHeight="1">
      <c r="A52" s="740" t="s">
        <v>108</v>
      </c>
      <c r="B52" s="710" t="s">
        <v>853</v>
      </c>
      <c r="C52" s="710" t="s">
        <v>109</v>
      </c>
      <c r="D52" s="596">
        <v>20</v>
      </c>
      <c r="E52" s="597" t="s">
        <v>224</v>
      </c>
      <c r="F52" s="596" t="s">
        <v>26</v>
      </c>
      <c r="G52" s="596"/>
      <c r="H52" s="592">
        <v>3000</v>
      </c>
      <c r="I52" s="592">
        <v>6000</v>
      </c>
      <c r="J52" s="592">
        <v>1500</v>
      </c>
      <c r="K52" s="598">
        <v>0</v>
      </c>
      <c r="L52" s="593">
        <f t="shared" si="2"/>
        <v>10500</v>
      </c>
      <c r="M52" s="594"/>
      <c r="N52" s="595"/>
      <c r="O52" s="595"/>
      <c r="P52" s="595"/>
      <c r="Q52" s="595"/>
      <c r="R52" s="595"/>
      <c r="S52" s="595"/>
      <c r="T52" s="595"/>
      <c r="U52" s="595"/>
      <c r="V52" s="595"/>
      <c r="W52" s="595"/>
      <c r="X52" s="595"/>
      <c r="Y52" s="595"/>
      <c r="Z52" s="595"/>
      <c r="AA52" s="595"/>
      <c r="AB52" s="595"/>
      <c r="AC52" s="595"/>
      <c r="AD52" s="595"/>
      <c r="AE52" s="595"/>
      <c r="AF52" s="595"/>
      <c r="AG52" s="595"/>
      <c r="AH52" s="595"/>
      <c r="AI52" s="595"/>
      <c r="AJ52" s="595"/>
      <c r="AK52" s="595"/>
      <c r="AL52" s="595"/>
      <c r="AM52" s="595"/>
      <c r="AN52" s="595"/>
      <c r="AO52" s="595"/>
      <c r="AP52" s="595"/>
      <c r="AQ52" s="595"/>
      <c r="AR52" s="595"/>
      <c r="AS52" s="595"/>
      <c r="AT52" s="595"/>
      <c r="AU52" s="595"/>
      <c r="AV52" s="595"/>
      <c r="AW52" s="595"/>
      <c r="AX52" s="595"/>
      <c r="AY52" s="595"/>
      <c r="AZ52" s="595"/>
      <c r="BA52" s="595"/>
      <c r="BB52" s="595"/>
      <c r="BC52" s="595"/>
      <c r="BD52" s="595"/>
      <c r="BE52" s="595"/>
      <c r="BF52" s="595"/>
      <c r="BG52" s="595"/>
      <c r="BH52" s="595"/>
      <c r="BI52" s="595"/>
      <c r="BJ52" s="595"/>
      <c r="BK52" s="595"/>
      <c r="BL52" s="595"/>
      <c r="BM52" s="595"/>
      <c r="BN52" s="595"/>
      <c r="BO52" s="595"/>
      <c r="BP52" s="595"/>
      <c r="BQ52" s="595"/>
      <c r="BR52" s="595"/>
      <c r="BS52" s="595"/>
      <c r="BT52" s="595"/>
      <c r="BU52" s="595"/>
      <c r="BV52" s="595"/>
      <c r="BW52" s="595"/>
    </row>
    <row r="53" spans="1:75" s="585" customFormat="1" ht="15">
      <c r="A53" s="741"/>
      <c r="B53" s="711"/>
      <c r="C53" s="711"/>
      <c r="D53" s="596">
        <v>20</v>
      </c>
      <c r="E53" s="597" t="s">
        <v>224</v>
      </c>
      <c r="F53" s="596"/>
      <c r="G53" s="596" t="s">
        <v>222</v>
      </c>
      <c r="H53" s="598">
        <v>0</v>
      </c>
      <c r="I53" s="598">
        <v>0</v>
      </c>
      <c r="J53" s="598">
        <v>0</v>
      </c>
      <c r="K53" s="598">
        <v>0</v>
      </c>
      <c r="L53" s="593">
        <f t="shared" si="2"/>
        <v>0</v>
      </c>
      <c r="M53" s="594"/>
      <c r="N53" s="595"/>
      <c r="O53" s="595"/>
      <c r="P53" s="595"/>
      <c r="Q53" s="595"/>
      <c r="R53" s="595"/>
      <c r="S53" s="595"/>
      <c r="T53" s="595"/>
      <c r="U53" s="595"/>
      <c r="V53" s="595"/>
      <c r="W53" s="595"/>
      <c r="X53" s="595"/>
      <c r="Y53" s="595"/>
      <c r="Z53" s="595"/>
      <c r="AA53" s="595"/>
      <c r="AB53" s="595"/>
      <c r="AC53" s="595"/>
      <c r="AD53" s="595"/>
      <c r="AE53" s="595"/>
      <c r="AF53" s="595"/>
      <c r="AG53" s="595"/>
      <c r="AH53" s="595"/>
      <c r="AI53" s="595"/>
      <c r="AJ53" s="595"/>
      <c r="AK53" s="595"/>
      <c r="AL53" s="595"/>
      <c r="AM53" s="595"/>
      <c r="AN53" s="595"/>
      <c r="AO53" s="595"/>
      <c r="AP53" s="595"/>
      <c r="AQ53" s="595"/>
      <c r="AR53" s="595"/>
      <c r="AS53" s="595"/>
      <c r="AT53" s="595"/>
      <c r="AU53" s="595"/>
      <c r="AV53" s="595"/>
      <c r="AW53" s="595"/>
      <c r="AX53" s="595"/>
      <c r="AY53" s="595"/>
      <c r="AZ53" s="595"/>
      <c r="BA53" s="595"/>
      <c r="BB53" s="595"/>
      <c r="BC53" s="595"/>
      <c r="BD53" s="595"/>
      <c r="BE53" s="595"/>
      <c r="BF53" s="595"/>
      <c r="BG53" s="595"/>
      <c r="BH53" s="595"/>
      <c r="BI53" s="595"/>
      <c r="BJ53" s="595"/>
      <c r="BK53" s="595"/>
      <c r="BL53" s="595"/>
      <c r="BM53" s="595"/>
      <c r="BN53" s="595"/>
      <c r="BO53" s="595"/>
      <c r="BP53" s="595"/>
      <c r="BQ53" s="595"/>
      <c r="BR53" s="595"/>
      <c r="BS53" s="595"/>
      <c r="BT53" s="595"/>
      <c r="BU53" s="595"/>
      <c r="BV53" s="595"/>
      <c r="BW53" s="595"/>
    </row>
    <row r="54" spans="1:13" ht="48">
      <c r="A54" s="103" t="s">
        <v>96</v>
      </c>
      <c r="B54" s="94" t="s">
        <v>272</v>
      </c>
      <c r="C54" s="95" t="s">
        <v>156</v>
      </c>
      <c r="D54" s="101">
        <v>20</v>
      </c>
      <c r="E54" s="100" t="s">
        <v>234</v>
      </c>
      <c r="F54" s="101" t="s">
        <v>223</v>
      </c>
      <c r="G54" s="101" t="s">
        <v>257</v>
      </c>
      <c r="H54" s="419">
        <v>0</v>
      </c>
      <c r="I54" s="419">
        <v>0</v>
      </c>
      <c r="J54" s="419">
        <v>0</v>
      </c>
      <c r="K54" s="419">
        <v>0</v>
      </c>
      <c r="L54" s="441">
        <f t="shared" si="2"/>
        <v>0</v>
      </c>
      <c r="M54" s="106"/>
    </row>
    <row r="55" spans="1:13" ht="78" customHeight="1">
      <c r="A55" s="647" t="s">
        <v>112</v>
      </c>
      <c r="B55" s="653" t="s">
        <v>113</v>
      </c>
      <c r="C55" s="653" t="s">
        <v>422</v>
      </c>
      <c r="D55" s="101">
        <v>20</v>
      </c>
      <c r="E55" s="100" t="s">
        <v>203</v>
      </c>
      <c r="F55" s="101" t="s">
        <v>26</v>
      </c>
      <c r="G55" s="101"/>
      <c r="H55" s="442">
        <v>10700</v>
      </c>
      <c r="I55" s="443">
        <v>175250</v>
      </c>
      <c r="J55" s="442">
        <v>172750</v>
      </c>
      <c r="K55" s="419">
        <v>168750</v>
      </c>
      <c r="L55" s="441">
        <f t="shared" si="2"/>
        <v>527450</v>
      </c>
      <c r="M55" s="106"/>
    </row>
    <row r="56" spans="1:13" ht="28.5" customHeight="1">
      <c r="A56" s="724"/>
      <c r="B56" s="720"/>
      <c r="C56" s="720"/>
      <c r="D56" s="101">
        <v>31</v>
      </c>
      <c r="E56" s="100" t="s">
        <v>203</v>
      </c>
      <c r="F56" s="101" t="s">
        <v>26</v>
      </c>
      <c r="G56" s="101"/>
      <c r="H56" s="422">
        <v>23812</v>
      </c>
      <c r="I56" s="422"/>
      <c r="J56" s="422"/>
      <c r="K56" s="444"/>
      <c r="L56" s="441">
        <f t="shared" si="2"/>
        <v>23812</v>
      </c>
      <c r="M56" s="106"/>
    </row>
    <row r="57" spans="1:13" ht="23.25" customHeight="1">
      <c r="A57" s="648"/>
      <c r="B57" s="654"/>
      <c r="C57" s="654"/>
      <c r="D57" s="101">
        <v>41</v>
      </c>
      <c r="E57" s="100" t="s">
        <v>203</v>
      </c>
      <c r="F57" s="101" t="s">
        <v>26</v>
      </c>
      <c r="G57" s="101"/>
      <c r="H57" s="442">
        <v>134938</v>
      </c>
      <c r="I57" s="443"/>
      <c r="J57" s="442"/>
      <c r="K57" s="443"/>
      <c r="L57" s="441">
        <f t="shared" si="2"/>
        <v>134938</v>
      </c>
      <c r="M57" s="106"/>
    </row>
    <row r="58" spans="1:13" ht="72.75" customHeight="1">
      <c r="A58" s="647" t="s">
        <v>114</v>
      </c>
      <c r="B58" s="653" t="s">
        <v>115</v>
      </c>
      <c r="C58" s="653" t="s">
        <v>251</v>
      </c>
      <c r="D58" s="101">
        <v>20</v>
      </c>
      <c r="E58" s="100" t="s">
        <v>219</v>
      </c>
      <c r="F58" s="101" t="s">
        <v>111</v>
      </c>
      <c r="G58" s="45"/>
      <c r="H58" s="420">
        <v>64000</v>
      </c>
      <c r="I58" s="420">
        <v>64000</v>
      </c>
      <c r="J58" s="420">
        <v>64000</v>
      </c>
      <c r="K58" s="420">
        <v>64000</v>
      </c>
      <c r="L58" s="441">
        <f t="shared" si="2"/>
        <v>256000</v>
      </c>
      <c r="M58" s="106"/>
    </row>
    <row r="59" spans="1:13" s="588" customFormat="1" ht="33.75" customHeight="1">
      <c r="A59" s="648"/>
      <c r="B59" s="654"/>
      <c r="C59" s="654"/>
      <c r="D59" s="101">
        <v>20</v>
      </c>
      <c r="E59" s="100"/>
      <c r="F59" s="176" t="s">
        <v>228</v>
      </c>
      <c r="G59" s="45"/>
      <c r="H59" s="420">
        <v>0</v>
      </c>
      <c r="I59" s="420">
        <v>0</v>
      </c>
      <c r="J59" s="420">
        <v>0</v>
      </c>
      <c r="K59" s="420">
        <v>0</v>
      </c>
      <c r="L59" s="445">
        <v>0</v>
      </c>
      <c r="M59" s="106"/>
    </row>
    <row r="60" spans="1:14" s="585" customFormat="1" ht="41.25" customHeight="1">
      <c r="A60" s="721" t="s">
        <v>116</v>
      </c>
      <c r="B60" s="710" t="s">
        <v>880</v>
      </c>
      <c r="C60" s="695" t="s">
        <v>874</v>
      </c>
      <c r="D60" s="596">
        <v>20</v>
      </c>
      <c r="E60" s="748" t="s">
        <v>203</v>
      </c>
      <c r="F60" s="682" t="s">
        <v>26</v>
      </c>
      <c r="G60" s="623"/>
      <c r="H60" s="600">
        <v>75000</v>
      </c>
      <c r="I60" s="601">
        <v>402070</v>
      </c>
      <c r="J60" s="602">
        <v>1112756</v>
      </c>
      <c r="K60" s="603">
        <v>1112756</v>
      </c>
      <c r="L60" s="604">
        <f t="shared" si="2"/>
        <v>2702582</v>
      </c>
      <c r="M60" s="605"/>
      <c r="N60" s="595"/>
    </row>
    <row r="61" spans="1:14" s="585" customFormat="1" ht="33.75" customHeight="1">
      <c r="A61" s="722"/>
      <c r="B61" s="720"/>
      <c r="C61" s="697"/>
      <c r="D61" s="596">
        <v>31</v>
      </c>
      <c r="E61" s="748"/>
      <c r="F61" s="683"/>
      <c r="G61" s="599"/>
      <c r="H61" s="606">
        <v>26003</v>
      </c>
      <c r="I61" s="606">
        <v>0</v>
      </c>
      <c r="J61" s="606">
        <v>0</v>
      </c>
      <c r="K61" s="606">
        <v>0</v>
      </c>
      <c r="L61" s="604">
        <f t="shared" si="2"/>
        <v>26003</v>
      </c>
      <c r="M61" s="605"/>
      <c r="N61" s="595"/>
    </row>
    <row r="62" spans="1:14" s="585" customFormat="1" ht="33.75" customHeight="1">
      <c r="A62" s="722"/>
      <c r="B62" s="720"/>
      <c r="C62" s="696"/>
      <c r="D62" s="596">
        <v>41</v>
      </c>
      <c r="E62" s="748"/>
      <c r="F62" s="684"/>
      <c r="G62" s="599"/>
      <c r="H62" s="606">
        <v>147353</v>
      </c>
      <c r="I62" s="606">
        <v>0</v>
      </c>
      <c r="J62" s="606">
        <v>0</v>
      </c>
      <c r="K62" s="606">
        <v>0</v>
      </c>
      <c r="L62" s="604">
        <f t="shared" si="2"/>
        <v>147353</v>
      </c>
      <c r="M62" s="605"/>
      <c r="N62" s="595"/>
    </row>
    <row r="63" spans="1:14" s="585" customFormat="1" ht="38.25" customHeight="1">
      <c r="A63" s="723"/>
      <c r="B63" s="711"/>
      <c r="C63" s="589" t="s">
        <v>350</v>
      </c>
      <c r="D63" s="596">
        <v>20</v>
      </c>
      <c r="E63" s="597" t="s">
        <v>234</v>
      </c>
      <c r="F63" s="596" t="s">
        <v>223</v>
      </c>
      <c r="G63" s="596"/>
      <c r="H63" s="598">
        <v>0</v>
      </c>
      <c r="I63" s="598">
        <v>0</v>
      </c>
      <c r="J63" s="598">
        <v>0</v>
      </c>
      <c r="K63" s="598">
        <v>0</v>
      </c>
      <c r="L63" s="593">
        <f t="shared" si="2"/>
        <v>0</v>
      </c>
      <c r="M63" s="607"/>
      <c r="N63" s="595"/>
    </row>
    <row r="64" spans="1:13" ht="52.5" customHeight="1">
      <c r="A64" s="101" t="s">
        <v>117</v>
      </c>
      <c r="B64" s="45" t="s">
        <v>119</v>
      </c>
      <c r="C64" s="95" t="s">
        <v>273</v>
      </c>
      <c r="D64" s="101">
        <v>20</v>
      </c>
      <c r="E64" s="100" t="s">
        <v>234</v>
      </c>
      <c r="F64" s="101" t="s">
        <v>228</v>
      </c>
      <c r="G64" s="101" t="s">
        <v>877</v>
      </c>
      <c r="H64" s="419">
        <v>0</v>
      </c>
      <c r="I64" s="419">
        <v>0</v>
      </c>
      <c r="J64" s="419">
        <v>0</v>
      </c>
      <c r="K64" s="419">
        <v>0</v>
      </c>
      <c r="L64" s="441">
        <f t="shared" si="2"/>
        <v>0</v>
      </c>
      <c r="M64" s="106"/>
    </row>
    <row r="65" spans="1:13" ht="81" customHeight="1">
      <c r="A65" s="101" t="s">
        <v>118</v>
      </c>
      <c r="B65" s="45" t="s">
        <v>122</v>
      </c>
      <c r="C65" s="45" t="s">
        <v>123</v>
      </c>
      <c r="D65" s="101">
        <v>20</v>
      </c>
      <c r="E65" s="100" t="s">
        <v>234</v>
      </c>
      <c r="F65" s="101" t="s">
        <v>903</v>
      </c>
      <c r="G65" s="101"/>
      <c r="H65" s="446">
        <v>0</v>
      </c>
      <c r="I65" s="447">
        <v>0</v>
      </c>
      <c r="J65" s="447">
        <v>0</v>
      </c>
      <c r="K65" s="447">
        <v>0</v>
      </c>
      <c r="L65" s="441">
        <f t="shared" si="2"/>
        <v>0</v>
      </c>
      <c r="M65" s="107"/>
    </row>
    <row r="66" spans="1:13" ht="81.75" customHeight="1">
      <c r="A66" s="101" t="s">
        <v>120</v>
      </c>
      <c r="B66" s="45" t="s">
        <v>121</v>
      </c>
      <c r="C66" s="45" t="s">
        <v>449</v>
      </c>
      <c r="D66" s="101">
        <v>20</v>
      </c>
      <c r="E66" s="100" t="s">
        <v>203</v>
      </c>
      <c r="F66" s="101" t="s">
        <v>26</v>
      </c>
      <c r="G66" s="101"/>
      <c r="H66" s="448">
        <v>38200</v>
      </c>
      <c r="I66" s="449">
        <v>70000</v>
      </c>
      <c r="J66" s="448">
        <v>70000</v>
      </c>
      <c r="K66" s="447">
        <v>55000</v>
      </c>
      <c r="L66" s="441">
        <f t="shared" si="2"/>
        <v>233200</v>
      </c>
      <c r="M66" s="108"/>
    </row>
    <row r="67" spans="1:13" ht="15">
      <c r="A67" s="742"/>
      <c r="B67" s="743"/>
      <c r="C67" s="743"/>
      <c r="D67" s="743"/>
      <c r="E67" s="743"/>
      <c r="F67" s="743"/>
      <c r="G67" s="743"/>
      <c r="H67" s="743"/>
      <c r="I67" s="743"/>
      <c r="J67" s="743"/>
      <c r="K67" s="743"/>
      <c r="L67" s="743"/>
      <c r="M67" s="744"/>
    </row>
    <row r="68" spans="1:13" ht="15">
      <c r="A68" s="745"/>
      <c r="B68" s="746"/>
      <c r="C68" s="746"/>
      <c r="D68" s="746"/>
      <c r="E68" s="746"/>
      <c r="F68" s="746"/>
      <c r="G68" s="746"/>
      <c r="H68" s="746"/>
      <c r="I68" s="746"/>
      <c r="J68" s="746"/>
      <c r="K68" s="746"/>
      <c r="L68" s="746"/>
      <c r="M68" s="747"/>
    </row>
    <row r="69" spans="1:13" ht="56.25" customHeight="1">
      <c r="A69" s="37"/>
      <c r="B69" s="32" t="s">
        <v>839</v>
      </c>
      <c r="C69" s="37"/>
      <c r="D69" s="34"/>
      <c r="E69" s="34"/>
      <c r="F69" s="39"/>
      <c r="G69" s="39"/>
      <c r="H69" s="35">
        <f>SUM(H71:H82)</f>
        <v>333274.7</v>
      </c>
      <c r="I69" s="35">
        <f>SUM(I71:I82)</f>
        <v>706829</v>
      </c>
      <c r="J69" s="35">
        <f>SUM(J71:J82)</f>
        <v>721657</v>
      </c>
      <c r="K69" s="35">
        <f>SUM(K71:K82)</f>
        <v>748749</v>
      </c>
      <c r="L69" s="35">
        <f>SUM(H69:K69)</f>
        <v>2510509.7</v>
      </c>
      <c r="M69" s="64"/>
    </row>
    <row r="70" spans="1:13" ht="51.75">
      <c r="A70" s="63"/>
      <c r="B70" s="63"/>
      <c r="C70" s="131" t="s">
        <v>855</v>
      </c>
      <c r="D70" s="63"/>
      <c r="E70" s="63"/>
      <c r="F70" s="63"/>
      <c r="G70" s="63"/>
      <c r="H70" s="270">
        <v>0.238</v>
      </c>
      <c r="I70" s="270"/>
      <c r="J70" s="270"/>
      <c r="K70" s="270">
        <v>0.215</v>
      </c>
      <c r="L70" s="133"/>
      <c r="M70" s="63"/>
    </row>
    <row r="71" spans="1:13" ht="55.5" customHeight="1">
      <c r="A71" s="135" t="s">
        <v>279</v>
      </c>
      <c r="B71" s="95" t="s">
        <v>854</v>
      </c>
      <c r="C71" s="95" t="s">
        <v>277</v>
      </c>
      <c r="D71" s="95">
        <v>20</v>
      </c>
      <c r="E71" s="184" t="s">
        <v>203</v>
      </c>
      <c r="F71" s="95" t="s">
        <v>26</v>
      </c>
      <c r="G71" s="149"/>
      <c r="H71" s="450">
        <v>5600</v>
      </c>
      <c r="I71" s="450">
        <v>3500</v>
      </c>
      <c r="J71" s="450">
        <v>3500</v>
      </c>
      <c r="K71" s="450">
        <v>4000</v>
      </c>
      <c r="L71" s="445">
        <f>SUM(H71:K71)</f>
        <v>16600</v>
      </c>
      <c r="M71" s="183"/>
    </row>
    <row r="72" spans="1:13" ht="78.75" customHeight="1">
      <c r="A72" s="101" t="s">
        <v>53</v>
      </c>
      <c r="B72" s="94" t="s">
        <v>423</v>
      </c>
      <c r="C72" s="45" t="s">
        <v>268</v>
      </c>
      <c r="D72" s="45">
        <v>20</v>
      </c>
      <c r="E72" s="97"/>
      <c r="F72" s="45" t="s">
        <v>217</v>
      </c>
      <c r="G72" s="45"/>
      <c r="H72" s="451">
        <v>0</v>
      </c>
      <c r="I72" s="451">
        <v>0</v>
      </c>
      <c r="J72" s="451">
        <v>0</v>
      </c>
      <c r="K72" s="451">
        <v>0</v>
      </c>
      <c r="L72" s="445">
        <f aca="true" t="shared" si="3" ref="L72:L82">SUM(H72:K72)</f>
        <v>0</v>
      </c>
      <c r="M72" s="98"/>
    </row>
    <row r="73" spans="1:13" ht="36" customHeight="1">
      <c r="A73" s="682" t="s">
        <v>230</v>
      </c>
      <c r="B73" s="653" t="s">
        <v>472</v>
      </c>
      <c r="C73" s="653" t="s">
        <v>471</v>
      </c>
      <c r="D73" s="116">
        <v>20</v>
      </c>
      <c r="E73" s="117" t="s">
        <v>203</v>
      </c>
      <c r="F73" s="116" t="s">
        <v>93</v>
      </c>
      <c r="G73" s="116"/>
      <c r="H73" s="422">
        <v>22227</v>
      </c>
      <c r="I73" s="444">
        <v>412261</v>
      </c>
      <c r="J73" s="422">
        <v>417604</v>
      </c>
      <c r="K73" s="422">
        <v>423481</v>
      </c>
      <c r="L73" s="445">
        <f t="shared" si="3"/>
        <v>1275573</v>
      </c>
      <c r="M73" s="98"/>
    </row>
    <row r="74" spans="1:13" ht="15">
      <c r="A74" s="683"/>
      <c r="B74" s="720"/>
      <c r="C74" s="720"/>
      <c r="D74" s="116">
        <v>41</v>
      </c>
      <c r="E74" s="117" t="s">
        <v>203</v>
      </c>
      <c r="F74" s="116" t="s">
        <v>26</v>
      </c>
      <c r="G74" s="173"/>
      <c r="H74" s="422">
        <v>44187.25</v>
      </c>
      <c r="I74" s="452">
        <v>0</v>
      </c>
      <c r="J74" s="453">
        <v>0</v>
      </c>
      <c r="K74" s="453">
        <v>0</v>
      </c>
      <c r="L74" s="445">
        <f t="shared" si="3"/>
        <v>44187.25</v>
      </c>
      <c r="M74" s="98"/>
    </row>
    <row r="75" spans="1:13" ht="15">
      <c r="A75" s="684"/>
      <c r="B75" s="654"/>
      <c r="C75" s="654"/>
      <c r="D75" s="116">
        <v>31</v>
      </c>
      <c r="E75" s="117" t="s">
        <v>203</v>
      </c>
      <c r="F75" s="116" t="s">
        <v>26</v>
      </c>
      <c r="G75" s="173"/>
      <c r="H75" s="422">
        <v>7797.75</v>
      </c>
      <c r="I75" s="452">
        <v>0</v>
      </c>
      <c r="J75" s="453">
        <v>0</v>
      </c>
      <c r="K75" s="453">
        <v>0</v>
      </c>
      <c r="L75" s="445">
        <f>SUM(H75:K75)</f>
        <v>7797.75</v>
      </c>
      <c r="M75" s="98"/>
    </row>
    <row r="76" spans="1:13" ht="48" customHeight="1">
      <c r="A76" s="174" t="s">
        <v>278</v>
      </c>
      <c r="B76" s="653" t="s">
        <v>767</v>
      </c>
      <c r="C76" s="175" t="s">
        <v>431</v>
      </c>
      <c r="D76" s="116">
        <v>20</v>
      </c>
      <c r="E76" s="116" t="s">
        <v>203</v>
      </c>
      <c r="F76" s="116" t="s">
        <v>93</v>
      </c>
      <c r="G76" s="173"/>
      <c r="H76" s="422">
        <v>141478</v>
      </c>
      <c r="I76" s="444">
        <v>278268</v>
      </c>
      <c r="J76" s="422">
        <v>290553</v>
      </c>
      <c r="K76" s="422">
        <v>308468</v>
      </c>
      <c r="L76" s="445">
        <f>SUM(H76:K76)</f>
        <v>1018767</v>
      </c>
      <c r="M76" s="98"/>
    </row>
    <row r="77" spans="1:13" ht="48" customHeight="1">
      <c r="A77" s="174"/>
      <c r="B77" s="720"/>
      <c r="C77" s="175"/>
      <c r="D77" s="116">
        <v>31</v>
      </c>
      <c r="E77" s="117" t="s">
        <v>203</v>
      </c>
      <c r="F77" s="116" t="s">
        <v>26</v>
      </c>
      <c r="G77" s="173"/>
      <c r="H77" s="422">
        <v>15297.45</v>
      </c>
      <c r="I77" s="422">
        <v>0</v>
      </c>
      <c r="J77" s="422">
        <v>0</v>
      </c>
      <c r="K77" s="422">
        <v>0</v>
      </c>
      <c r="L77" s="445">
        <f t="shared" si="3"/>
        <v>15297.45</v>
      </c>
      <c r="M77" s="98"/>
    </row>
    <row r="78" spans="1:13" ht="15">
      <c r="A78" s="173"/>
      <c r="B78" s="654"/>
      <c r="C78" s="173"/>
      <c r="D78" s="116">
        <v>41</v>
      </c>
      <c r="E78" s="117" t="s">
        <v>203</v>
      </c>
      <c r="F78" s="116" t="s">
        <v>26</v>
      </c>
      <c r="G78" s="173"/>
      <c r="H78" s="422">
        <v>86687.25</v>
      </c>
      <c r="I78" s="453">
        <v>0</v>
      </c>
      <c r="J78" s="453">
        <v>0</v>
      </c>
      <c r="K78" s="453">
        <v>0</v>
      </c>
      <c r="L78" s="445">
        <f t="shared" si="3"/>
        <v>86687.25</v>
      </c>
      <c r="M78" s="98"/>
    </row>
    <row r="79" spans="1:13" ht="87" customHeight="1">
      <c r="A79" s="101" t="s">
        <v>231</v>
      </c>
      <c r="B79" s="45" t="s">
        <v>204</v>
      </c>
      <c r="C79" s="45" t="s">
        <v>269</v>
      </c>
      <c r="D79" s="101">
        <v>20</v>
      </c>
      <c r="E79" s="100"/>
      <c r="F79" s="101" t="s">
        <v>222</v>
      </c>
      <c r="G79" s="101"/>
      <c r="H79" s="451">
        <v>0</v>
      </c>
      <c r="I79" s="451">
        <v>0</v>
      </c>
      <c r="J79" s="451">
        <v>0</v>
      </c>
      <c r="K79" s="451">
        <v>0</v>
      </c>
      <c r="L79" s="445">
        <f t="shared" si="3"/>
        <v>0</v>
      </c>
      <c r="M79" s="98"/>
    </row>
    <row r="80" spans="1:13" ht="24">
      <c r="A80" s="101" t="s">
        <v>232</v>
      </c>
      <c r="B80" s="93" t="s">
        <v>205</v>
      </c>
      <c r="C80" s="45" t="s">
        <v>478</v>
      </c>
      <c r="D80" s="96">
        <v>20</v>
      </c>
      <c r="E80" s="100" t="s">
        <v>203</v>
      </c>
      <c r="F80" s="101" t="s">
        <v>93</v>
      </c>
      <c r="G80" s="101"/>
      <c r="H80" s="454">
        <v>0</v>
      </c>
      <c r="I80" s="438">
        <v>12800</v>
      </c>
      <c r="J80" s="454">
        <v>0</v>
      </c>
      <c r="K80" s="438">
        <v>12800</v>
      </c>
      <c r="L80" s="445">
        <f t="shared" si="3"/>
        <v>25600</v>
      </c>
      <c r="M80" s="98"/>
    </row>
    <row r="81" spans="1:13" ht="24">
      <c r="A81" s="101" t="s">
        <v>233</v>
      </c>
      <c r="B81" s="93" t="s">
        <v>206</v>
      </c>
      <c r="C81" s="45" t="s">
        <v>270</v>
      </c>
      <c r="D81" s="96">
        <v>20</v>
      </c>
      <c r="E81" s="100" t="s">
        <v>203</v>
      </c>
      <c r="F81" s="101" t="s">
        <v>26</v>
      </c>
      <c r="G81" s="101"/>
      <c r="H81" s="420">
        <v>10000</v>
      </c>
      <c r="I81" s="451">
        <v>0</v>
      </c>
      <c r="J81" s="420">
        <v>10000</v>
      </c>
      <c r="K81" s="451">
        <v>0</v>
      </c>
      <c r="L81" s="445">
        <f t="shared" si="3"/>
        <v>20000</v>
      </c>
      <c r="M81" s="98"/>
    </row>
    <row r="82" spans="1:13" ht="36">
      <c r="A82" s="103" t="s">
        <v>274</v>
      </c>
      <c r="B82" s="93" t="s">
        <v>207</v>
      </c>
      <c r="C82" s="45" t="s">
        <v>271</v>
      </c>
      <c r="D82" s="96">
        <v>20</v>
      </c>
      <c r="E82" s="100"/>
      <c r="F82" s="101" t="s">
        <v>217</v>
      </c>
      <c r="G82" s="101"/>
      <c r="H82" s="451">
        <v>0</v>
      </c>
      <c r="I82" s="451">
        <v>0</v>
      </c>
      <c r="J82" s="451">
        <v>0</v>
      </c>
      <c r="K82" s="451">
        <v>0</v>
      </c>
      <c r="L82" s="445">
        <f t="shared" si="3"/>
        <v>0</v>
      </c>
      <c r="M82" s="98"/>
    </row>
    <row r="83" spans="1:13" ht="15">
      <c r="A83" s="64"/>
      <c r="B83" s="64"/>
      <c r="C83" s="82"/>
      <c r="D83" s="64"/>
      <c r="E83" s="64"/>
      <c r="F83" s="64"/>
      <c r="G83" s="64"/>
      <c r="H83" s="134"/>
      <c r="I83" s="134"/>
      <c r="J83" s="134"/>
      <c r="K83" s="134"/>
      <c r="L83" s="220"/>
      <c r="M83" s="64"/>
    </row>
    <row r="84" spans="1:13" ht="15">
      <c r="A84" s="64"/>
      <c r="B84" s="64"/>
      <c r="C84" s="64"/>
      <c r="D84" s="64"/>
      <c r="E84" s="64"/>
      <c r="F84" s="64"/>
      <c r="G84" s="64"/>
      <c r="H84" s="130"/>
      <c r="I84" s="130"/>
      <c r="J84" s="130"/>
      <c r="K84" s="130"/>
      <c r="L84" s="130"/>
      <c r="M84" s="64"/>
    </row>
    <row r="85" spans="1:13" ht="60">
      <c r="A85" s="37"/>
      <c r="B85" s="32" t="s">
        <v>776</v>
      </c>
      <c r="C85" s="37"/>
      <c r="D85" s="34"/>
      <c r="E85" s="34"/>
      <c r="F85" s="39"/>
      <c r="G85" s="39"/>
      <c r="H85" s="35">
        <f>SUM(H87:H110)</f>
        <v>4755345</v>
      </c>
      <c r="I85" s="35">
        <f>SUM(I87:I110)</f>
        <v>2693349.6399999997</v>
      </c>
      <c r="J85" s="35">
        <f>SUM(J87:J110)</f>
        <v>2898944.5</v>
      </c>
      <c r="K85" s="35">
        <f>SUM(K87:K110)</f>
        <v>2940019.6</v>
      </c>
      <c r="L85" s="35">
        <f>SUM(H85:K85)</f>
        <v>13287658.74</v>
      </c>
      <c r="M85" s="64"/>
    </row>
    <row r="86" spans="1:13" ht="51" customHeight="1">
      <c r="A86" s="242"/>
      <c r="B86" s="242"/>
      <c r="C86" s="243" t="s">
        <v>857</v>
      </c>
      <c r="D86" s="63"/>
      <c r="E86" s="63"/>
      <c r="F86" s="63"/>
      <c r="G86" s="63"/>
      <c r="H86" s="345">
        <v>112</v>
      </c>
      <c r="I86" s="63"/>
      <c r="J86" s="63"/>
      <c r="K86" s="273">
        <v>80</v>
      </c>
      <c r="L86" s="63"/>
      <c r="M86" s="63"/>
    </row>
    <row r="87" spans="1:13" ht="203.25" customHeight="1">
      <c r="A87" s="138" t="s">
        <v>54</v>
      </c>
      <c r="B87" s="144" t="s">
        <v>169</v>
      </c>
      <c r="C87" s="144" t="s">
        <v>745</v>
      </c>
      <c r="D87" s="115">
        <v>20</v>
      </c>
      <c r="E87" s="151" t="s">
        <v>216</v>
      </c>
      <c r="F87" s="115" t="s">
        <v>228</v>
      </c>
      <c r="G87" s="118" t="s">
        <v>229</v>
      </c>
      <c r="H87" s="455">
        <v>20000</v>
      </c>
      <c r="I87" s="456">
        <v>0</v>
      </c>
      <c r="J87" s="456">
        <v>0</v>
      </c>
      <c r="K87" s="456">
        <v>0</v>
      </c>
      <c r="L87" s="456">
        <f>SUM(H87:K87)</f>
        <v>20000</v>
      </c>
      <c r="M87" s="87"/>
    </row>
    <row r="88" spans="1:13" ht="66.75" customHeight="1">
      <c r="A88" s="138" t="s">
        <v>55</v>
      </c>
      <c r="B88" s="144" t="s">
        <v>280</v>
      </c>
      <c r="C88" s="144" t="s">
        <v>425</v>
      </c>
      <c r="D88" s="90">
        <v>20</v>
      </c>
      <c r="E88" s="115"/>
      <c r="F88" s="90" t="s">
        <v>217</v>
      </c>
      <c r="G88" s="90" t="s">
        <v>235</v>
      </c>
      <c r="H88" s="457">
        <v>0</v>
      </c>
      <c r="I88" s="457">
        <v>0</v>
      </c>
      <c r="J88" s="457">
        <v>0</v>
      </c>
      <c r="K88" s="458">
        <v>0</v>
      </c>
      <c r="L88" s="456">
        <f aca="true" t="shared" si="4" ref="L88:L110">SUM(H88:K88)</f>
        <v>0</v>
      </c>
      <c r="M88" s="87"/>
    </row>
    <row r="89" spans="1:13" ht="156.75" customHeight="1">
      <c r="A89" s="90" t="s">
        <v>163</v>
      </c>
      <c r="B89" s="115" t="s">
        <v>424</v>
      </c>
      <c r="C89" s="115" t="s">
        <v>426</v>
      </c>
      <c r="D89" s="115">
        <v>20</v>
      </c>
      <c r="E89" s="151"/>
      <c r="F89" s="115" t="s">
        <v>217</v>
      </c>
      <c r="G89" s="115"/>
      <c r="H89" s="422">
        <v>0</v>
      </c>
      <c r="I89" s="422">
        <v>0</v>
      </c>
      <c r="J89" s="422">
        <v>0</v>
      </c>
      <c r="K89" s="422">
        <v>0</v>
      </c>
      <c r="L89" s="456">
        <f t="shared" si="4"/>
        <v>0</v>
      </c>
      <c r="M89" s="87"/>
    </row>
    <row r="90" spans="1:13" ht="153.75" customHeight="1">
      <c r="A90" s="90" t="s">
        <v>164</v>
      </c>
      <c r="B90" s="115" t="s">
        <v>170</v>
      </c>
      <c r="C90" s="115" t="s">
        <v>917</v>
      </c>
      <c r="D90" s="90">
        <v>20</v>
      </c>
      <c r="E90" s="91"/>
      <c r="F90" s="90" t="s">
        <v>217</v>
      </c>
      <c r="G90" s="90" t="s">
        <v>225</v>
      </c>
      <c r="H90" s="459">
        <v>0</v>
      </c>
      <c r="I90" s="457">
        <v>0</v>
      </c>
      <c r="J90" s="457">
        <v>0</v>
      </c>
      <c r="K90" s="458">
        <v>0</v>
      </c>
      <c r="L90" s="456">
        <f t="shared" si="4"/>
        <v>0</v>
      </c>
      <c r="M90" s="87"/>
    </row>
    <row r="91" spans="1:13" ht="96">
      <c r="A91" s="90" t="s">
        <v>165</v>
      </c>
      <c r="B91" s="75" t="s">
        <v>171</v>
      </c>
      <c r="C91" s="115" t="s">
        <v>918</v>
      </c>
      <c r="D91" s="90">
        <v>20</v>
      </c>
      <c r="E91" s="91" t="s">
        <v>203</v>
      </c>
      <c r="F91" s="90" t="s">
        <v>217</v>
      </c>
      <c r="G91" s="90"/>
      <c r="H91" s="457">
        <v>0</v>
      </c>
      <c r="I91" s="457">
        <v>0</v>
      </c>
      <c r="J91" s="457">
        <v>0</v>
      </c>
      <c r="K91" s="457">
        <v>0</v>
      </c>
      <c r="L91" s="456">
        <f t="shared" si="4"/>
        <v>0</v>
      </c>
      <c r="M91" s="87"/>
    </row>
    <row r="92" spans="1:13" ht="264" customHeight="1">
      <c r="A92" s="90" t="s">
        <v>166</v>
      </c>
      <c r="B92" s="75" t="s">
        <v>188</v>
      </c>
      <c r="C92" s="115" t="s">
        <v>747</v>
      </c>
      <c r="D92" s="90">
        <v>20</v>
      </c>
      <c r="E92" s="91" t="s">
        <v>216</v>
      </c>
      <c r="F92" s="90" t="s">
        <v>228</v>
      </c>
      <c r="G92" s="90" t="s">
        <v>311</v>
      </c>
      <c r="H92" s="540">
        <v>2278000</v>
      </c>
      <c r="I92" s="457">
        <v>0</v>
      </c>
      <c r="J92" s="457">
        <v>0</v>
      </c>
      <c r="K92" s="458">
        <v>0</v>
      </c>
      <c r="L92" s="456">
        <f t="shared" si="4"/>
        <v>2278000</v>
      </c>
      <c r="M92" s="87"/>
    </row>
    <row r="93" spans="1:13" ht="77.25" customHeight="1">
      <c r="A93" s="138" t="s">
        <v>167</v>
      </c>
      <c r="B93" s="541" t="s">
        <v>768</v>
      </c>
      <c r="C93" s="707" t="s">
        <v>898</v>
      </c>
      <c r="D93" s="90">
        <v>20</v>
      </c>
      <c r="E93" s="91" t="s">
        <v>203</v>
      </c>
      <c r="F93" s="90" t="s">
        <v>93</v>
      </c>
      <c r="G93" s="140"/>
      <c r="H93" s="460">
        <v>20520</v>
      </c>
      <c r="I93" s="460">
        <v>45520</v>
      </c>
      <c r="J93" s="460">
        <v>45520</v>
      </c>
      <c r="K93" s="460">
        <v>45520</v>
      </c>
      <c r="L93" s="456">
        <f t="shared" si="4"/>
        <v>157080</v>
      </c>
      <c r="M93" s="92"/>
    </row>
    <row r="94" spans="1:13" ht="74.25" customHeight="1">
      <c r="A94" s="754"/>
      <c r="B94" s="542"/>
      <c r="C94" s="708"/>
      <c r="D94" s="90">
        <v>20</v>
      </c>
      <c r="E94" s="91" t="s">
        <v>216</v>
      </c>
      <c r="F94" s="90" t="s">
        <v>228</v>
      </c>
      <c r="G94" s="115"/>
      <c r="H94" s="422">
        <v>60000</v>
      </c>
      <c r="I94" s="460">
        <v>0</v>
      </c>
      <c r="J94" s="460">
        <v>0</v>
      </c>
      <c r="K94" s="460">
        <v>0</v>
      </c>
      <c r="L94" s="456">
        <f t="shared" si="4"/>
        <v>60000</v>
      </c>
      <c r="M94" s="92"/>
    </row>
    <row r="95" spans="1:13" ht="74.25" customHeight="1">
      <c r="A95" s="755"/>
      <c r="B95" s="539"/>
      <c r="C95" s="709"/>
      <c r="D95" s="90">
        <v>20</v>
      </c>
      <c r="E95" s="90"/>
      <c r="F95" s="90" t="s">
        <v>223</v>
      </c>
      <c r="G95" s="115"/>
      <c r="H95" s="200">
        <v>0</v>
      </c>
      <c r="I95" s="460">
        <v>0</v>
      </c>
      <c r="J95" s="460">
        <v>0</v>
      </c>
      <c r="K95" s="460">
        <v>0</v>
      </c>
      <c r="L95" s="456">
        <v>0</v>
      </c>
      <c r="M95" s="92"/>
    </row>
    <row r="96" spans="1:13" ht="91.5" customHeight="1">
      <c r="A96" s="695" t="s">
        <v>189</v>
      </c>
      <c r="B96" s="725" t="s">
        <v>899</v>
      </c>
      <c r="C96" s="707" t="s">
        <v>427</v>
      </c>
      <c r="D96" s="115">
        <v>20</v>
      </c>
      <c r="E96" s="151" t="s">
        <v>203</v>
      </c>
      <c r="F96" s="115" t="s">
        <v>211</v>
      </c>
      <c r="G96" s="115"/>
      <c r="H96" s="422">
        <v>5000</v>
      </c>
      <c r="I96" s="422">
        <v>25000</v>
      </c>
      <c r="J96" s="422">
        <v>25000</v>
      </c>
      <c r="K96" s="422">
        <v>25000</v>
      </c>
      <c r="L96" s="456">
        <f t="shared" si="4"/>
        <v>80000</v>
      </c>
      <c r="M96" s="92"/>
    </row>
    <row r="97" spans="1:13" ht="37.5" customHeight="1">
      <c r="A97" s="696"/>
      <c r="B97" s="727"/>
      <c r="C97" s="709"/>
      <c r="D97" s="90">
        <v>20</v>
      </c>
      <c r="E97" s="91"/>
      <c r="F97" s="90" t="s">
        <v>223</v>
      </c>
      <c r="G97" s="90"/>
      <c r="H97" s="457">
        <v>0</v>
      </c>
      <c r="I97" s="457">
        <v>0</v>
      </c>
      <c r="J97" s="457">
        <v>0</v>
      </c>
      <c r="K97" s="457">
        <v>0</v>
      </c>
      <c r="L97" s="456">
        <f t="shared" si="4"/>
        <v>0</v>
      </c>
      <c r="M97" s="88"/>
    </row>
    <row r="98" spans="1:13" ht="48" customHeight="1">
      <c r="A98" s="712" t="s">
        <v>178</v>
      </c>
      <c r="B98" s="725" t="s">
        <v>769</v>
      </c>
      <c r="C98" s="707" t="s">
        <v>168</v>
      </c>
      <c r="D98" s="90">
        <v>20</v>
      </c>
      <c r="E98" s="91" t="s">
        <v>203</v>
      </c>
      <c r="F98" s="90" t="s">
        <v>93</v>
      </c>
      <c r="G98" s="90"/>
      <c r="H98" s="461">
        <v>1577117</v>
      </c>
      <c r="I98" s="461">
        <v>2038753.64</v>
      </c>
      <c r="J98" s="461">
        <v>2257741.5</v>
      </c>
      <c r="K98" s="461">
        <v>2338709.6</v>
      </c>
      <c r="L98" s="456">
        <f t="shared" si="4"/>
        <v>8212321.74</v>
      </c>
      <c r="M98" s="88"/>
    </row>
    <row r="99" spans="1:13" ht="15">
      <c r="A99" s="739"/>
      <c r="B99" s="726"/>
      <c r="C99" s="708"/>
      <c r="D99" s="90">
        <v>41</v>
      </c>
      <c r="E99" s="91" t="s">
        <v>203</v>
      </c>
      <c r="F99" s="90" t="s">
        <v>26</v>
      </c>
      <c r="G99" s="90"/>
      <c r="H99" s="461">
        <v>190643.1</v>
      </c>
      <c r="I99" s="461">
        <v>0</v>
      </c>
      <c r="J99" s="461">
        <v>0</v>
      </c>
      <c r="K99" s="461">
        <v>0</v>
      </c>
      <c r="L99" s="456">
        <f t="shared" si="4"/>
        <v>190643.1</v>
      </c>
      <c r="M99" s="88"/>
    </row>
    <row r="100" spans="1:13" ht="15">
      <c r="A100" s="713"/>
      <c r="B100" s="727"/>
      <c r="C100" s="709"/>
      <c r="D100" s="90">
        <v>31</v>
      </c>
      <c r="E100" s="91" t="s">
        <v>203</v>
      </c>
      <c r="F100" s="90" t="s">
        <v>26</v>
      </c>
      <c r="G100" s="90"/>
      <c r="H100" s="461">
        <v>33642.9</v>
      </c>
      <c r="I100" s="461"/>
      <c r="J100" s="461"/>
      <c r="K100" s="461"/>
      <c r="L100" s="456"/>
      <c r="M100" s="567"/>
    </row>
    <row r="101" spans="1:13" ht="60" customHeight="1">
      <c r="A101" s="712" t="s">
        <v>179</v>
      </c>
      <c r="B101" s="725" t="s">
        <v>236</v>
      </c>
      <c r="C101" s="707" t="s">
        <v>175</v>
      </c>
      <c r="D101" s="90">
        <v>20</v>
      </c>
      <c r="E101" s="91" t="s">
        <v>234</v>
      </c>
      <c r="F101" s="90" t="s">
        <v>176</v>
      </c>
      <c r="G101" s="90"/>
      <c r="H101" s="457">
        <v>0</v>
      </c>
      <c r="I101" s="457">
        <v>0</v>
      </c>
      <c r="J101" s="422">
        <v>443153</v>
      </c>
      <c r="K101" s="422">
        <v>443153</v>
      </c>
      <c r="L101" s="456">
        <f t="shared" si="4"/>
        <v>886306</v>
      </c>
      <c r="M101" s="651"/>
    </row>
    <row r="102" spans="1:13" ht="48" customHeight="1">
      <c r="A102" s="739"/>
      <c r="B102" s="726"/>
      <c r="C102" s="708"/>
      <c r="D102" s="90">
        <v>40</v>
      </c>
      <c r="E102" s="91" t="s">
        <v>234</v>
      </c>
      <c r="F102" s="90" t="s">
        <v>176</v>
      </c>
      <c r="G102" s="90"/>
      <c r="H102" s="422">
        <v>350702</v>
      </c>
      <c r="I102" s="422">
        <v>376685</v>
      </c>
      <c r="J102" s="457">
        <v>0</v>
      </c>
      <c r="K102" s="457">
        <v>0</v>
      </c>
      <c r="L102" s="456">
        <f t="shared" si="4"/>
        <v>727387</v>
      </c>
      <c r="M102" s="719"/>
    </row>
    <row r="103" spans="1:13" ht="15">
      <c r="A103" s="713"/>
      <c r="B103" s="727"/>
      <c r="C103" s="709"/>
      <c r="D103" s="90">
        <v>31</v>
      </c>
      <c r="E103" s="91" t="s">
        <v>234</v>
      </c>
      <c r="F103" s="90" t="s">
        <v>176</v>
      </c>
      <c r="G103" s="90"/>
      <c r="H103" s="422">
        <v>61888</v>
      </c>
      <c r="I103" s="422">
        <v>66474</v>
      </c>
      <c r="J103" s="457">
        <v>0</v>
      </c>
      <c r="K103" s="457">
        <v>0</v>
      </c>
      <c r="L103" s="456">
        <f t="shared" si="4"/>
        <v>128362</v>
      </c>
      <c r="M103" s="652"/>
    </row>
    <row r="104" spans="1:13" ht="144" customHeight="1">
      <c r="A104" s="90" t="s">
        <v>180</v>
      </c>
      <c r="B104" s="75" t="s">
        <v>900</v>
      </c>
      <c r="C104" s="148" t="s">
        <v>748</v>
      </c>
      <c r="D104" s="90">
        <v>20</v>
      </c>
      <c r="E104" s="91"/>
      <c r="F104" s="90" t="s">
        <v>428</v>
      </c>
      <c r="G104" s="115"/>
      <c r="H104" s="457">
        <v>0</v>
      </c>
      <c r="I104" s="457">
        <v>0</v>
      </c>
      <c r="J104" s="457">
        <v>0</v>
      </c>
      <c r="K104" s="457">
        <v>0</v>
      </c>
      <c r="L104" s="456">
        <f t="shared" si="4"/>
        <v>0</v>
      </c>
      <c r="M104" s="31"/>
    </row>
    <row r="105" spans="1:13" ht="66.75" customHeight="1">
      <c r="A105" s="138" t="s">
        <v>181</v>
      </c>
      <c r="B105" s="146" t="s">
        <v>312</v>
      </c>
      <c r="C105" s="147" t="s">
        <v>746</v>
      </c>
      <c r="D105" s="89">
        <v>20</v>
      </c>
      <c r="E105" s="91"/>
      <c r="F105" s="90" t="s">
        <v>235</v>
      </c>
      <c r="G105" s="115"/>
      <c r="H105" s="457">
        <v>0</v>
      </c>
      <c r="I105" s="457">
        <v>0</v>
      </c>
      <c r="J105" s="457">
        <v>0</v>
      </c>
      <c r="K105" s="457">
        <v>0</v>
      </c>
      <c r="L105" s="456">
        <f t="shared" si="4"/>
        <v>0</v>
      </c>
      <c r="M105" s="31"/>
    </row>
    <row r="106" spans="1:13" ht="98.25" customHeight="1">
      <c r="A106" s="90" t="s">
        <v>182</v>
      </c>
      <c r="B106" s="75" t="s">
        <v>172</v>
      </c>
      <c r="C106" s="148" t="s">
        <v>749</v>
      </c>
      <c r="D106" s="89">
        <v>20</v>
      </c>
      <c r="E106" s="91"/>
      <c r="F106" s="90" t="s">
        <v>226</v>
      </c>
      <c r="G106" s="90"/>
      <c r="H106" s="457">
        <v>0</v>
      </c>
      <c r="I106" s="457">
        <v>0</v>
      </c>
      <c r="J106" s="457">
        <v>0</v>
      </c>
      <c r="K106" s="457">
        <v>0</v>
      </c>
      <c r="L106" s="456">
        <f t="shared" si="4"/>
        <v>0</v>
      </c>
      <c r="M106" s="31"/>
    </row>
    <row r="107" spans="1:13" ht="140.25" customHeight="1">
      <c r="A107" s="90" t="s">
        <v>183</v>
      </c>
      <c r="B107" s="75" t="s">
        <v>430</v>
      </c>
      <c r="C107" s="148" t="s">
        <v>429</v>
      </c>
      <c r="D107" s="90">
        <v>20</v>
      </c>
      <c r="E107" s="91" t="s">
        <v>203</v>
      </c>
      <c r="F107" s="90" t="s">
        <v>445</v>
      </c>
      <c r="G107" s="90"/>
      <c r="H107" s="457">
        <v>0</v>
      </c>
      <c r="I107" s="422">
        <v>2860</v>
      </c>
      <c r="J107" s="422">
        <v>2860</v>
      </c>
      <c r="K107" s="422">
        <v>2860</v>
      </c>
      <c r="L107" s="456">
        <f t="shared" si="4"/>
        <v>8580</v>
      </c>
      <c r="M107" s="31"/>
    </row>
    <row r="108" spans="1:13" ht="90.75" customHeight="1">
      <c r="A108" s="90" t="s">
        <v>184</v>
      </c>
      <c r="B108" s="75" t="s">
        <v>173</v>
      </c>
      <c r="C108" s="148" t="s">
        <v>470</v>
      </c>
      <c r="D108" s="90">
        <v>20</v>
      </c>
      <c r="E108" s="91" t="s">
        <v>203</v>
      </c>
      <c r="F108" s="90" t="s">
        <v>227</v>
      </c>
      <c r="G108" s="90"/>
      <c r="H108" s="457">
        <v>0</v>
      </c>
      <c r="I108" s="461">
        <v>24525</v>
      </c>
      <c r="J108" s="461">
        <v>24525</v>
      </c>
      <c r="K108" s="462">
        <v>24525</v>
      </c>
      <c r="L108" s="456">
        <f t="shared" si="4"/>
        <v>73575</v>
      </c>
      <c r="M108" s="31"/>
    </row>
    <row r="109" spans="1:13" ht="79.5" customHeight="1">
      <c r="A109" s="712" t="s">
        <v>185</v>
      </c>
      <c r="B109" s="749" t="s">
        <v>929</v>
      </c>
      <c r="C109" s="144" t="s">
        <v>432</v>
      </c>
      <c r="D109" s="90">
        <v>20</v>
      </c>
      <c r="E109" s="91" t="s">
        <v>203</v>
      </c>
      <c r="F109" s="90" t="s">
        <v>93</v>
      </c>
      <c r="G109" s="115"/>
      <c r="H109" s="444">
        <v>157832</v>
      </c>
      <c r="I109" s="463">
        <v>113532</v>
      </c>
      <c r="J109" s="461">
        <v>100145</v>
      </c>
      <c r="K109" s="461">
        <v>60252</v>
      </c>
      <c r="L109" s="456">
        <f t="shared" si="4"/>
        <v>431761</v>
      </c>
      <c r="M109" s="31"/>
    </row>
    <row r="110" spans="1:13" ht="15">
      <c r="A110" s="713"/>
      <c r="B110" s="750"/>
      <c r="C110" s="145"/>
      <c r="D110" s="90"/>
      <c r="E110" s="91"/>
      <c r="F110" s="90"/>
      <c r="G110" s="115" t="s">
        <v>281</v>
      </c>
      <c r="H110" s="457">
        <v>0</v>
      </c>
      <c r="I110" s="461">
        <v>0</v>
      </c>
      <c r="J110" s="461">
        <v>0</v>
      </c>
      <c r="K110" s="461">
        <v>0</v>
      </c>
      <c r="L110" s="456">
        <f t="shared" si="4"/>
        <v>0</v>
      </c>
      <c r="M110" s="139"/>
    </row>
    <row r="111" spans="1:13" ht="15">
      <c r="A111" s="687"/>
      <c r="B111" s="688"/>
      <c r="C111" s="688"/>
      <c r="D111" s="688"/>
      <c r="E111" s="688"/>
      <c r="F111" s="688"/>
      <c r="G111" s="688"/>
      <c r="H111" s="688"/>
      <c r="I111" s="688"/>
      <c r="J111" s="688"/>
      <c r="K111" s="688"/>
      <c r="L111" s="688"/>
      <c r="M111" s="689"/>
    </row>
    <row r="112" spans="1:13" ht="15">
      <c r="A112" s="690"/>
      <c r="B112" s="691"/>
      <c r="C112" s="691"/>
      <c r="D112" s="691"/>
      <c r="E112" s="691"/>
      <c r="F112" s="691"/>
      <c r="G112" s="691"/>
      <c r="H112" s="691"/>
      <c r="I112" s="691"/>
      <c r="J112" s="691"/>
      <c r="K112" s="691"/>
      <c r="L112" s="691"/>
      <c r="M112" s="692"/>
    </row>
    <row r="113" spans="1:13" ht="31.5" customHeight="1">
      <c r="A113" s="37"/>
      <c r="B113" s="350" t="s">
        <v>725</v>
      </c>
      <c r="C113" s="38"/>
      <c r="D113" s="34"/>
      <c r="E113" s="34"/>
      <c r="F113" s="39"/>
      <c r="G113" s="39"/>
      <c r="H113" s="40">
        <f>SUM(H116:H127)</f>
        <v>387000</v>
      </c>
      <c r="I113" s="40">
        <f>SUM(I116:I127)</f>
        <v>393000</v>
      </c>
      <c r="J113" s="40">
        <f>SUM(J116:J127)</f>
        <v>389000</v>
      </c>
      <c r="K113" s="40">
        <f>SUM(K116:K127)</f>
        <v>363000</v>
      </c>
      <c r="L113" s="36">
        <f>SUM(H113:K113)</f>
        <v>1532000</v>
      </c>
      <c r="M113" s="34"/>
    </row>
    <row r="114" spans="1:13" ht="48.75">
      <c r="A114" s="77"/>
      <c r="B114" s="78"/>
      <c r="C114" s="56" t="s">
        <v>858</v>
      </c>
      <c r="D114" s="79" t="s">
        <v>16</v>
      </c>
      <c r="E114" s="79" t="s">
        <v>16</v>
      </c>
      <c r="F114" s="80"/>
      <c r="G114" s="80"/>
      <c r="H114" s="346">
        <v>91</v>
      </c>
      <c r="I114" s="346"/>
      <c r="J114" s="346"/>
      <c r="K114" s="346">
        <v>78</v>
      </c>
      <c r="L114" s="225"/>
      <c r="M114" s="44"/>
    </row>
    <row r="115" spans="1:13" ht="15">
      <c r="A115" s="77"/>
      <c r="B115" s="78"/>
      <c r="C115" s="56"/>
      <c r="D115" s="79"/>
      <c r="E115" s="79"/>
      <c r="F115" s="80"/>
      <c r="G115" s="80"/>
      <c r="H115" s="346"/>
      <c r="I115" s="346"/>
      <c r="J115" s="346"/>
      <c r="K115" s="346"/>
      <c r="L115" s="225"/>
      <c r="M115" s="44"/>
    </row>
    <row r="116" spans="1:13" ht="36">
      <c r="A116" s="101" t="s">
        <v>56</v>
      </c>
      <c r="B116" s="94" t="s">
        <v>124</v>
      </c>
      <c r="C116" s="45" t="s">
        <v>125</v>
      </c>
      <c r="D116" s="45">
        <v>20</v>
      </c>
      <c r="E116" s="97" t="s">
        <v>203</v>
      </c>
      <c r="F116" s="45" t="s">
        <v>26</v>
      </c>
      <c r="G116" s="45" t="s">
        <v>254</v>
      </c>
      <c r="H116" s="99">
        <v>12000</v>
      </c>
      <c r="I116" s="99">
        <v>3000</v>
      </c>
      <c r="J116" s="99">
        <v>3000</v>
      </c>
      <c r="K116" s="99">
        <v>0</v>
      </c>
      <c r="L116" s="222">
        <f>SUM(H116:K116)</f>
        <v>18000</v>
      </c>
      <c r="M116" s="98"/>
    </row>
    <row r="117" spans="1:13" ht="71.25" customHeight="1">
      <c r="A117" s="101" t="s">
        <v>57</v>
      </c>
      <c r="B117" s="94" t="s">
        <v>126</v>
      </c>
      <c r="C117" s="45" t="s">
        <v>459</v>
      </c>
      <c r="D117" s="45">
        <v>10</v>
      </c>
      <c r="E117" s="97" t="s">
        <v>224</v>
      </c>
      <c r="F117" s="45" t="s">
        <v>255</v>
      </c>
      <c r="G117" s="45"/>
      <c r="H117" s="99">
        <v>0</v>
      </c>
      <c r="I117" s="99">
        <v>0</v>
      </c>
      <c r="J117" s="99">
        <v>0</v>
      </c>
      <c r="K117" s="99">
        <v>0</v>
      </c>
      <c r="L117" s="222">
        <f aca="true" t="shared" si="5" ref="L117:L127">SUM(H117:K117)</f>
        <v>0</v>
      </c>
      <c r="M117" s="101"/>
    </row>
    <row r="118" spans="1:13" ht="48" customHeight="1">
      <c r="A118" s="647" t="s">
        <v>127</v>
      </c>
      <c r="B118" s="751" t="s">
        <v>128</v>
      </c>
      <c r="C118" s="45" t="s">
        <v>249</v>
      </c>
      <c r="D118" s="101">
        <v>41</v>
      </c>
      <c r="E118" s="100" t="s">
        <v>203</v>
      </c>
      <c r="F118" s="101" t="s">
        <v>217</v>
      </c>
      <c r="G118" s="101"/>
      <c r="H118" s="101">
        <v>0</v>
      </c>
      <c r="I118" s="101">
        <v>0</v>
      </c>
      <c r="J118" s="101">
        <v>0</v>
      </c>
      <c r="K118" s="101">
        <v>0</v>
      </c>
      <c r="L118" s="222">
        <f t="shared" si="5"/>
        <v>0</v>
      </c>
      <c r="M118" s="101"/>
    </row>
    <row r="119" spans="1:13" ht="204">
      <c r="A119" s="724"/>
      <c r="B119" s="752"/>
      <c r="C119" s="45" t="s">
        <v>473</v>
      </c>
      <c r="D119" s="101">
        <v>20</v>
      </c>
      <c r="E119" s="100" t="s">
        <v>216</v>
      </c>
      <c r="F119" s="101" t="s">
        <v>266</v>
      </c>
      <c r="G119" s="217"/>
      <c r="H119" s="217">
        <v>194000</v>
      </c>
      <c r="I119" s="217">
        <v>194000</v>
      </c>
      <c r="J119" s="217">
        <v>194000</v>
      </c>
      <c r="K119" s="99">
        <v>194000</v>
      </c>
      <c r="L119" s="222">
        <f t="shared" si="5"/>
        <v>776000</v>
      </c>
      <c r="M119" s="102"/>
    </row>
    <row r="120" spans="1:13" ht="52.5" customHeight="1">
      <c r="A120" s="724"/>
      <c r="B120" s="752"/>
      <c r="C120" s="45" t="s">
        <v>474</v>
      </c>
      <c r="D120" s="101">
        <v>20</v>
      </c>
      <c r="E120" s="100" t="s">
        <v>216</v>
      </c>
      <c r="F120" s="101" t="s">
        <v>266</v>
      </c>
      <c r="G120" s="223"/>
      <c r="H120" s="223">
        <v>13000</v>
      </c>
      <c r="I120" s="223">
        <v>13000</v>
      </c>
      <c r="J120" s="224">
        <v>13000</v>
      </c>
      <c r="K120" s="99">
        <v>13000</v>
      </c>
      <c r="L120" s="222">
        <f t="shared" si="5"/>
        <v>52000</v>
      </c>
      <c r="M120" s="102"/>
    </row>
    <row r="121" spans="1:13" ht="57.75" customHeight="1">
      <c r="A121" s="724"/>
      <c r="B121" s="752"/>
      <c r="C121" s="45" t="s">
        <v>475</v>
      </c>
      <c r="D121" s="101">
        <v>20</v>
      </c>
      <c r="E121" s="100" t="s">
        <v>216</v>
      </c>
      <c r="F121" s="101" t="s">
        <v>266</v>
      </c>
      <c r="G121" s="112"/>
      <c r="H121" s="112">
        <v>150000</v>
      </c>
      <c r="I121" s="112">
        <v>150000</v>
      </c>
      <c r="J121" s="215">
        <v>150000</v>
      </c>
      <c r="K121" s="99">
        <v>150000</v>
      </c>
      <c r="L121" s="222">
        <f t="shared" si="5"/>
        <v>600000</v>
      </c>
      <c r="M121" s="102"/>
    </row>
    <row r="122" spans="1:13" ht="60" customHeight="1">
      <c r="A122" s="724"/>
      <c r="B122" s="752"/>
      <c r="C122" s="45" t="s">
        <v>476</v>
      </c>
      <c r="D122" s="101">
        <v>20</v>
      </c>
      <c r="E122" s="100" t="s">
        <v>216</v>
      </c>
      <c r="F122" s="101" t="s">
        <v>437</v>
      </c>
      <c r="G122" s="101"/>
      <c r="H122" s="99">
        <v>12000</v>
      </c>
      <c r="I122" s="99">
        <v>12000</v>
      </c>
      <c r="J122" s="101">
        <v>0</v>
      </c>
      <c r="K122" s="101">
        <v>0</v>
      </c>
      <c r="L122" s="222">
        <f t="shared" si="5"/>
        <v>24000</v>
      </c>
      <c r="M122" s="98"/>
    </row>
    <row r="123" spans="1:13" ht="158.25" customHeight="1">
      <c r="A123" s="648"/>
      <c r="B123" s="753"/>
      <c r="C123" s="45" t="s">
        <v>477</v>
      </c>
      <c r="D123" s="101">
        <v>20</v>
      </c>
      <c r="E123" s="100" t="s">
        <v>219</v>
      </c>
      <c r="F123" s="101" t="s">
        <v>111</v>
      </c>
      <c r="G123" s="45"/>
      <c r="H123" s="99">
        <v>0</v>
      </c>
      <c r="I123" s="99">
        <v>0</v>
      </c>
      <c r="J123" s="99">
        <v>0</v>
      </c>
      <c r="K123" s="216">
        <v>0</v>
      </c>
      <c r="L123" s="222">
        <f t="shared" si="5"/>
        <v>0</v>
      </c>
      <c r="M123" s="45" t="s">
        <v>349</v>
      </c>
    </row>
    <row r="124" spans="1:13" ht="66" customHeight="1">
      <c r="A124" s="101" t="s">
        <v>507</v>
      </c>
      <c r="B124" s="45" t="s">
        <v>252</v>
      </c>
      <c r="C124" s="45" t="s">
        <v>750</v>
      </c>
      <c r="D124" s="101">
        <v>20</v>
      </c>
      <c r="E124" s="100" t="s">
        <v>203</v>
      </c>
      <c r="F124" s="101" t="s">
        <v>26</v>
      </c>
      <c r="G124" s="101"/>
      <c r="H124" s="99">
        <v>0</v>
      </c>
      <c r="I124" s="99">
        <v>15000</v>
      </c>
      <c r="J124" s="99">
        <v>23000</v>
      </c>
      <c r="K124" s="101">
        <v>0</v>
      </c>
      <c r="L124" s="222">
        <f t="shared" si="5"/>
        <v>38000</v>
      </c>
      <c r="M124" s="102"/>
    </row>
    <row r="125" spans="1:13" ht="36">
      <c r="A125" s="101" t="s">
        <v>508</v>
      </c>
      <c r="B125" s="45" t="s">
        <v>129</v>
      </c>
      <c r="C125" s="45" t="s">
        <v>250</v>
      </c>
      <c r="D125" s="101">
        <v>20</v>
      </c>
      <c r="E125" s="100" t="s">
        <v>234</v>
      </c>
      <c r="F125" s="101" t="s">
        <v>176</v>
      </c>
      <c r="G125" s="101" t="s">
        <v>217</v>
      </c>
      <c r="H125" s="101">
        <v>0</v>
      </c>
      <c r="I125" s="101">
        <v>0</v>
      </c>
      <c r="J125" s="101">
        <v>0</v>
      </c>
      <c r="K125" s="101">
        <v>0</v>
      </c>
      <c r="L125" s="222">
        <f t="shared" si="5"/>
        <v>0</v>
      </c>
      <c r="M125" s="45" t="s">
        <v>770</v>
      </c>
    </row>
    <row r="126" spans="1:13" ht="75.75" customHeight="1">
      <c r="A126" s="101" t="s">
        <v>509</v>
      </c>
      <c r="B126" s="45" t="s">
        <v>130</v>
      </c>
      <c r="C126" s="95" t="s">
        <v>253</v>
      </c>
      <c r="D126" s="101"/>
      <c r="E126" s="100" t="s">
        <v>203</v>
      </c>
      <c r="F126" s="45" t="s">
        <v>458</v>
      </c>
      <c r="G126" s="101"/>
      <c r="H126" s="101">
        <v>0</v>
      </c>
      <c r="I126" s="101">
        <v>0</v>
      </c>
      <c r="J126" s="101">
        <v>0</v>
      </c>
      <c r="K126" s="101">
        <v>0</v>
      </c>
      <c r="L126" s="222">
        <f t="shared" si="5"/>
        <v>0</v>
      </c>
      <c r="M126" s="102"/>
    </row>
    <row r="127" spans="1:13" ht="42.75" customHeight="1">
      <c r="A127" s="101" t="s">
        <v>510</v>
      </c>
      <c r="B127" s="608" t="s">
        <v>901</v>
      </c>
      <c r="C127" s="45" t="s">
        <v>902</v>
      </c>
      <c r="D127" s="101">
        <v>20</v>
      </c>
      <c r="E127" s="100" t="s">
        <v>234</v>
      </c>
      <c r="F127" s="101" t="s">
        <v>177</v>
      </c>
      <c r="G127" s="101"/>
      <c r="H127" s="99">
        <v>6000</v>
      </c>
      <c r="I127" s="99">
        <v>6000</v>
      </c>
      <c r="J127" s="99">
        <v>6000</v>
      </c>
      <c r="K127" s="99">
        <v>6000</v>
      </c>
      <c r="L127" s="222">
        <f t="shared" si="5"/>
        <v>24000</v>
      </c>
      <c r="M127" s="98"/>
    </row>
    <row r="128" spans="1:13" ht="46.5" customHeight="1">
      <c r="A128" s="64"/>
      <c r="B128" s="83"/>
      <c r="C128" s="76"/>
      <c r="D128" s="64"/>
      <c r="E128" s="64"/>
      <c r="F128" s="82"/>
      <c r="G128" s="64"/>
      <c r="H128" s="64"/>
      <c r="I128" s="64"/>
      <c r="J128" s="64"/>
      <c r="K128" s="64"/>
      <c r="L128" s="64"/>
      <c r="M128" s="64"/>
    </row>
    <row r="129" spans="1:13" ht="63" customHeight="1">
      <c r="A129" s="196"/>
      <c r="B129" s="209" t="s">
        <v>726</v>
      </c>
      <c r="C129" s="196"/>
      <c r="D129" s="196"/>
      <c r="E129" s="196"/>
      <c r="F129" s="206"/>
      <c r="G129" s="206"/>
      <c r="H129" s="207">
        <f>SUM(H131:H145)</f>
        <v>14883534.9</v>
      </c>
      <c r="I129" s="207">
        <f>SUM(I131:I145)</f>
        <v>17185760</v>
      </c>
      <c r="J129" s="207">
        <f>SUM(J131:J145)</f>
        <v>19435987</v>
      </c>
      <c r="K129" s="207">
        <f>SUM(K131:K145)</f>
        <v>21757053</v>
      </c>
      <c r="L129" s="221">
        <f>SUM(H129:K129)</f>
        <v>73262334.9</v>
      </c>
      <c r="M129" s="206"/>
    </row>
    <row r="130" spans="1:13" ht="63.75">
      <c r="A130" s="208"/>
      <c r="B130" s="208"/>
      <c r="C130" s="170" t="s">
        <v>859</v>
      </c>
      <c r="D130" s="208"/>
      <c r="E130" s="208"/>
      <c r="F130" s="208"/>
      <c r="G130" s="208"/>
      <c r="H130" s="272" t="s">
        <v>491</v>
      </c>
      <c r="I130" s="271"/>
      <c r="J130" s="271"/>
      <c r="K130" s="272" t="s">
        <v>491</v>
      </c>
      <c r="L130" s="63"/>
      <c r="M130" s="63"/>
    </row>
    <row r="131" spans="1:15" ht="63.75" customHeight="1">
      <c r="A131" s="682" t="s">
        <v>309</v>
      </c>
      <c r="B131" s="695" t="s">
        <v>302</v>
      </c>
      <c r="C131" s="695" t="s">
        <v>267</v>
      </c>
      <c r="D131" s="90">
        <v>20</v>
      </c>
      <c r="E131" s="198" t="s">
        <v>203</v>
      </c>
      <c r="F131" s="197" t="s">
        <v>26</v>
      </c>
      <c r="G131" s="197"/>
      <c r="H131" s="214">
        <v>10875</v>
      </c>
      <c r="I131" s="214">
        <v>173650</v>
      </c>
      <c r="J131" s="214">
        <v>173650</v>
      </c>
      <c r="K131" s="214">
        <v>173650</v>
      </c>
      <c r="L131" s="128">
        <f>SUM(H131:K131)</f>
        <v>531825</v>
      </c>
      <c r="M131" s="45"/>
      <c r="N131" s="86"/>
      <c r="O131" s="86"/>
    </row>
    <row r="132" spans="1:15" ht="27" customHeight="1">
      <c r="A132" s="683"/>
      <c r="B132" s="697"/>
      <c r="C132" s="697"/>
      <c r="D132" s="90">
        <v>41</v>
      </c>
      <c r="E132" s="198" t="s">
        <v>203</v>
      </c>
      <c r="F132" s="197" t="s">
        <v>26</v>
      </c>
      <c r="G132" s="197"/>
      <c r="H132" s="214">
        <v>134937.5</v>
      </c>
      <c r="I132" s="214">
        <v>0</v>
      </c>
      <c r="J132" s="214">
        <v>0</v>
      </c>
      <c r="K132" s="214">
        <v>0</v>
      </c>
      <c r="L132" s="128">
        <f aca="true" t="shared" si="6" ref="L132:L138">SUM(H132:K132)</f>
        <v>134937.5</v>
      </c>
      <c r="M132" s="45"/>
      <c r="N132" s="86"/>
      <c r="O132" s="86"/>
    </row>
    <row r="133" spans="1:15" ht="27" customHeight="1">
      <c r="A133" s="683"/>
      <c r="B133" s="697"/>
      <c r="C133" s="697"/>
      <c r="D133" s="90">
        <v>31</v>
      </c>
      <c r="E133" s="198" t="s">
        <v>203</v>
      </c>
      <c r="F133" s="197" t="s">
        <v>26</v>
      </c>
      <c r="G133" s="197"/>
      <c r="H133" s="214">
        <v>23812.5</v>
      </c>
      <c r="I133" s="214"/>
      <c r="J133" s="214"/>
      <c r="K133" s="214"/>
      <c r="L133" s="128">
        <f t="shared" si="6"/>
        <v>23812.5</v>
      </c>
      <c r="M133" s="45"/>
      <c r="N133" s="86"/>
      <c r="O133" s="86"/>
    </row>
    <row r="134" spans="1:15" ht="27" customHeight="1">
      <c r="A134" s="683"/>
      <c r="B134" s="697"/>
      <c r="C134" s="697"/>
      <c r="D134" s="90">
        <v>20</v>
      </c>
      <c r="E134" s="198" t="s">
        <v>216</v>
      </c>
      <c r="F134" s="197" t="s">
        <v>316</v>
      </c>
      <c r="G134" s="197"/>
      <c r="H134" s="214">
        <v>76502</v>
      </c>
      <c r="I134" s="214">
        <v>76502</v>
      </c>
      <c r="J134" s="214">
        <v>76502</v>
      </c>
      <c r="K134" s="214">
        <v>76502</v>
      </c>
      <c r="L134" s="128">
        <f t="shared" si="6"/>
        <v>306008</v>
      </c>
      <c r="M134" s="45"/>
      <c r="N134" s="86"/>
      <c r="O134" s="86"/>
    </row>
    <row r="135" spans="1:15" ht="30" customHeight="1">
      <c r="A135" s="684"/>
      <c r="B135" s="696"/>
      <c r="C135" s="696"/>
      <c r="D135" s="90">
        <v>20</v>
      </c>
      <c r="E135" s="198" t="s">
        <v>214</v>
      </c>
      <c r="F135" s="197" t="s">
        <v>318</v>
      </c>
      <c r="G135" s="197"/>
      <c r="H135" s="214">
        <v>11500</v>
      </c>
      <c r="I135" s="214">
        <v>11500</v>
      </c>
      <c r="J135" s="214">
        <v>11500</v>
      </c>
      <c r="K135" s="214">
        <v>11500</v>
      </c>
      <c r="L135" s="128">
        <f t="shared" si="6"/>
        <v>46000</v>
      </c>
      <c r="M135" s="45"/>
      <c r="N135" s="86"/>
      <c r="O135" s="86"/>
    </row>
    <row r="136" spans="1:15" ht="87.75" customHeight="1">
      <c r="A136" s="714" t="s">
        <v>450</v>
      </c>
      <c r="B136" s="226" t="s">
        <v>303</v>
      </c>
      <c r="C136" s="679" t="s">
        <v>452</v>
      </c>
      <c r="D136" s="90">
        <v>20</v>
      </c>
      <c r="E136" s="199" t="s">
        <v>203</v>
      </c>
      <c r="F136" s="197" t="s">
        <v>26</v>
      </c>
      <c r="G136" s="197"/>
      <c r="H136" s="214">
        <f>2858783-H137+8000</f>
        <v>2697389.9</v>
      </c>
      <c r="I136" s="214">
        <f>3235274+8000</f>
        <v>3243274</v>
      </c>
      <c r="J136" s="214">
        <f>3614611+8000</f>
        <v>3622611</v>
      </c>
      <c r="K136" s="214">
        <f>3958854+8000</f>
        <v>3966854</v>
      </c>
      <c r="L136" s="128">
        <f t="shared" si="6"/>
        <v>13530128.9</v>
      </c>
      <c r="M136" s="45"/>
      <c r="N136" s="86"/>
      <c r="O136" s="86"/>
    </row>
    <row r="137" spans="1:15" ht="39.75" customHeight="1">
      <c r="A137" s="715"/>
      <c r="B137" s="228"/>
      <c r="C137" s="680"/>
      <c r="D137" s="90">
        <v>41</v>
      </c>
      <c r="E137" s="199" t="s">
        <v>203</v>
      </c>
      <c r="F137" s="197" t="s">
        <v>26</v>
      </c>
      <c r="G137" s="197"/>
      <c r="H137" s="214">
        <v>169393.1</v>
      </c>
      <c r="I137" s="214">
        <v>0</v>
      </c>
      <c r="J137" s="214">
        <v>0</v>
      </c>
      <c r="K137" s="214">
        <v>0</v>
      </c>
      <c r="L137" s="128">
        <f t="shared" si="6"/>
        <v>169393.1</v>
      </c>
      <c r="M137" s="45"/>
      <c r="N137" s="86"/>
      <c r="O137" s="86"/>
    </row>
    <row r="138" spans="1:15" ht="39.75" customHeight="1">
      <c r="A138" s="715"/>
      <c r="B138" s="228"/>
      <c r="C138" s="680"/>
      <c r="D138" s="90">
        <v>31</v>
      </c>
      <c r="E138" s="199" t="s">
        <v>203</v>
      </c>
      <c r="F138" s="197" t="s">
        <v>26</v>
      </c>
      <c r="G138" s="197"/>
      <c r="H138" s="214">
        <v>29892.9</v>
      </c>
      <c r="I138" s="214"/>
      <c r="J138" s="214"/>
      <c r="K138" s="214"/>
      <c r="L138" s="128">
        <f t="shared" si="6"/>
        <v>29892.9</v>
      </c>
      <c r="M138" s="45"/>
      <c r="N138" s="86"/>
      <c r="O138" s="86"/>
    </row>
    <row r="139" spans="1:15" ht="126" customHeight="1">
      <c r="A139" s="716"/>
      <c r="B139" s="227"/>
      <c r="C139" s="681"/>
      <c r="D139" s="90">
        <v>20</v>
      </c>
      <c r="E139" s="199"/>
      <c r="F139" s="197"/>
      <c r="G139" s="197" t="s">
        <v>301</v>
      </c>
      <c r="H139" s="214">
        <v>0</v>
      </c>
      <c r="I139" s="214">
        <v>0</v>
      </c>
      <c r="J139" s="214">
        <v>0</v>
      </c>
      <c r="K139" s="214">
        <v>0</v>
      </c>
      <c r="L139" s="128">
        <f aca="true" t="shared" si="7" ref="L139:L145">SUM(H139:K139)</f>
        <v>0</v>
      </c>
      <c r="M139" s="45"/>
      <c r="N139" s="86"/>
      <c r="O139" s="86"/>
    </row>
    <row r="140" spans="1:15" ht="40.5" customHeight="1">
      <c r="A140" s="699" t="s">
        <v>451</v>
      </c>
      <c r="B140" s="679" t="s">
        <v>307</v>
      </c>
      <c r="C140" s="693" t="s">
        <v>308</v>
      </c>
      <c r="D140" s="111">
        <v>20</v>
      </c>
      <c r="E140" s="201" t="s">
        <v>234</v>
      </c>
      <c r="F140" s="200" t="s">
        <v>177</v>
      </c>
      <c r="G140" s="200"/>
      <c r="H140" s="113">
        <v>83862</v>
      </c>
      <c r="I140" s="113">
        <v>90359</v>
      </c>
      <c r="J140" s="113">
        <v>87179</v>
      </c>
      <c r="K140" s="214">
        <v>89907</v>
      </c>
      <c r="L140" s="128">
        <f>SUM(H140:K140)</f>
        <v>351307</v>
      </c>
      <c r="M140" s="45"/>
      <c r="N140" s="86"/>
      <c r="O140" s="86"/>
    </row>
    <row r="141" spans="1:15" ht="28.5" customHeight="1">
      <c r="A141" s="700"/>
      <c r="B141" s="681"/>
      <c r="C141" s="694"/>
      <c r="D141" s="111">
        <v>20</v>
      </c>
      <c r="E141" s="201"/>
      <c r="F141" s="200" t="s">
        <v>223</v>
      </c>
      <c r="G141" s="200"/>
      <c r="H141" s="113">
        <v>0</v>
      </c>
      <c r="I141" s="113">
        <v>0</v>
      </c>
      <c r="J141" s="113">
        <v>0</v>
      </c>
      <c r="K141" s="214">
        <v>0</v>
      </c>
      <c r="L141" s="128">
        <f t="shared" si="7"/>
        <v>0</v>
      </c>
      <c r="M141" s="45"/>
      <c r="N141" s="86"/>
      <c r="O141" s="86"/>
    </row>
    <row r="142" spans="1:15" ht="56.25" customHeight="1">
      <c r="A142" s="682" t="s">
        <v>12</v>
      </c>
      <c r="B142" s="695" t="s">
        <v>411</v>
      </c>
      <c r="C142" s="695" t="s">
        <v>304</v>
      </c>
      <c r="D142" s="90">
        <v>30</v>
      </c>
      <c r="E142" s="199" t="s">
        <v>203</v>
      </c>
      <c r="F142" s="197" t="s">
        <v>26</v>
      </c>
      <c r="G142" s="197"/>
      <c r="H142" s="214">
        <v>11558670</v>
      </c>
      <c r="I142" s="214">
        <v>13476020</v>
      </c>
      <c r="J142" s="214">
        <v>15393370</v>
      </c>
      <c r="K142" s="214">
        <v>17310720</v>
      </c>
      <c r="L142" s="128">
        <f t="shared" si="7"/>
        <v>57738780</v>
      </c>
      <c r="M142" s="45"/>
      <c r="N142" s="86"/>
      <c r="O142" s="86"/>
    </row>
    <row r="143" spans="1:15" ht="56.25" customHeight="1">
      <c r="A143" s="684"/>
      <c r="B143" s="696"/>
      <c r="C143" s="696"/>
      <c r="D143" s="90">
        <v>20</v>
      </c>
      <c r="E143" s="199" t="s">
        <v>203</v>
      </c>
      <c r="F143" s="197" t="s">
        <v>26</v>
      </c>
      <c r="G143" s="197"/>
      <c r="H143" s="214">
        <v>1500</v>
      </c>
      <c r="I143" s="214">
        <v>1500</v>
      </c>
      <c r="J143" s="214">
        <v>1500</v>
      </c>
      <c r="K143" s="214">
        <v>1500</v>
      </c>
      <c r="L143" s="128">
        <f>SUM(H143:K143)</f>
        <v>6000</v>
      </c>
      <c r="M143" s="45"/>
      <c r="N143" s="86"/>
      <c r="O143" s="86"/>
    </row>
    <row r="144" spans="1:15" ht="69" customHeight="1">
      <c r="A144" s="203" t="s">
        <v>13</v>
      </c>
      <c r="B144" s="204" t="s">
        <v>305</v>
      </c>
      <c r="C144" s="202" t="s">
        <v>306</v>
      </c>
      <c r="D144" s="111">
        <v>20</v>
      </c>
      <c r="E144" s="205" t="s">
        <v>203</v>
      </c>
      <c r="F144" s="200" t="s">
        <v>26</v>
      </c>
      <c r="G144" s="200"/>
      <c r="H144" s="113">
        <v>12700</v>
      </c>
      <c r="I144" s="113">
        <v>12700</v>
      </c>
      <c r="J144" s="113">
        <v>12700</v>
      </c>
      <c r="K144" s="113">
        <v>12700</v>
      </c>
      <c r="L144" s="128">
        <f>SUM(H144:K144)</f>
        <v>50800</v>
      </c>
      <c r="M144" s="45"/>
      <c r="N144" s="86"/>
      <c r="O144" s="86"/>
    </row>
    <row r="145" spans="1:15" ht="241.5" customHeight="1">
      <c r="A145" s="203" t="s">
        <v>310</v>
      </c>
      <c r="B145" s="75" t="s">
        <v>930</v>
      </c>
      <c r="C145" s="202" t="s">
        <v>480</v>
      </c>
      <c r="D145" s="111">
        <v>20</v>
      </c>
      <c r="E145" s="205" t="s">
        <v>203</v>
      </c>
      <c r="F145" s="200" t="s">
        <v>26</v>
      </c>
      <c r="G145" s="200"/>
      <c r="H145" s="104">
        <v>72500</v>
      </c>
      <c r="I145" s="105">
        <v>100255</v>
      </c>
      <c r="J145" s="104">
        <v>56975</v>
      </c>
      <c r="K145" s="105">
        <v>113720</v>
      </c>
      <c r="L145" s="128">
        <f t="shared" si="7"/>
        <v>343450</v>
      </c>
      <c r="M145" s="45"/>
      <c r="N145" s="86"/>
      <c r="O145" s="86"/>
    </row>
    <row r="146" spans="1:15" ht="49.5" customHeight="1">
      <c r="A146" s="142"/>
      <c r="B146" s="646"/>
      <c r="M146" s="129"/>
      <c r="N146" s="86"/>
      <c r="O146" s="86"/>
    </row>
    <row r="147" spans="1:13" ht="48" customHeight="1">
      <c r="A147" s="13"/>
      <c r="B147" s="32" t="s">
        <v>727</v>
      </c>
      <c r="C147" s="13"/>
      <c r="D147" s="229"/>
      <c r="E147" s="229"/>
      <c r="F147" s="39"/>
      <c r="G147" s="39"/>
      <c r="H147" s="230">
        <f>SUM(H150:H157)</f>
        <v>671287</v>
      </c>
      <c r="I147" s="230">
        <f>SUM(I150:I157)</f>
        <v>735895</v>
      </c>
      <c r="J147" s="230">
        <f>SUM(J150:J157)</f>
        <v>762395</v>
      </c>
      <c r="K147" s="230">
        <f>SUM(K150:K157)</f>
        <v>787895</v>
      </c>
      <c r="L147" s="230">
        <f>SUM(H147:K147)</f>
        <v>2957472</v>
      </c>
      <c r="M147" s="39"/>
    </row>
    <row r="148" spans="1:13" ht="97.5" customHeight="1">
      <c r="A148" s="55"/>
      <c r="B148" s="55"/>
      <c r="C148" s="132" t="s">
        <v>860</v>
      </c>
      <c r="D148" s="55"/>
      <c r="E148" s="55"/>
      <c r="F148" s="55"/>
      <c r="G148" s="55"/>
      <c r="H148" s="347">
        <v>0.239</v>
      </c>
      <c r="I148" s="311"/>
      <c r="J148" s="311"/>
      <c r="K148" s="348">
        <v>0.24</v>
      </c>
      <c r="L148" s="55"/>
      <c r="M148" s="55"/>
    </row>
    <row r="149" spans="1:13" ht="24">
      <c r="A149" s="55"/>
      <c r="B149" s="241"/>
      <c r="C149" s="132" t="s">
        <v>861</v>
      </c>
      <c r="D149" s="55"/>
      <c r="E149" s="55"/>
      <c r="F149" s="55"/>
      <c r="G149" s="55"/>
      <c r="H149" s="311">
        <v>13.8</v>
      </c>
      <c r="I149" s="311"/>
      <c r="J149" s="311"/>
      <c r="K149" s="333">
        <v>0.15</v>
      </c>
      <c r="L149" s="55"/>
      <c r="M149" s="55"/>
    </row>
    <row r="150" spans="1:13" ht="68.25" customHeight="1">
      <c r="A150" s="101" t="s">
        <v>186</v>
      </c>
      <c r="B150" s="231" t="s">
        <v>460</v>
      </c>
      <c r="C150" s="95" t="s">
        <v>461</v>
      </c>
      <c r="D150" s="45">
        <v>20</v>
      </c>
      <c r="E150" s="97" t="s">
        <v>203</v>
      </c>
      <c r="F150" s="45" t="s">
        <v>9</v>
      </c>
      <c r="G150" s="45"/>
      <c r="H150" s="99">
        <v>0</v>
      </c>
      <c r="I150" s="99">
        <v>0</v>
      </c>
      <c r="J150" s="99">
        <v>0</v>
      </c>
      <c r="K150" s="99">
        <v>0</v>
      </c>
      <c r="L150" s="128">
        <v>0</v>
      </c>
      <c r="M150" s="232"/>
    </row>
    <row r="151" spans="1:13" ht="177.75" customHeight="1">
      <c r="A151" s="101" t="s">
        <v>187</v>
      </c>
      <c r="B151" s="231" t="s">
        <v>462</v>
      </c>
      <c r="C151" s="45" t="s">
        <v>0</v>
      </c>
      <c r="D151" s="45">
        <v>20</v>
      </c>
      <c r="E151" s="97" t="s">
        <v>203</v>
      </c>
      <c r="F151" s="45" t="s">
        <v>9</v>
      </c>
      <c r="G151" s="101"/>
      <c r="H151" s="99">
        <v>0</v>
      </c>
      <c r="I151" s="99">
        <v>0</v>
      </c>
      <c r="J151" s="99">
        <v>0</v>
      </c>
      <c r="K151" s="99">
        <v>0</v>
      </c>
      <c r="L151" s="128">
        <v>0</v>
      </c>
      <c r="M151" s="232"/>
    </row>
    <row r="152" spans="1:13" ht="108">
      <c r="A152" s="101" t="s">
        <v>875</v>
      </c>
      <c r="B152" s="231" t="s">
        <v>486</v>
      </c>
      <c r="C152" s="45" t="s">
        <v>463</v>
      </c>
      <c r="D152" s="45">
        <v>20</v>
      </c>
      <c r="E152" s="97" t="s">
        <v>203</v>
      </c>
      <c r="F152" s="45" t="s">
        <v>9</v>
      </c>
      <c r="G152" s="101"/>
      <c r="H152" s="128">
        <v>0</v>
      </c>
      <c r="I152" s="128">
        <v>0</v>
      </c>
      <c r="J152" s="128">
        <v>0</v>
      </c>
      <c r="K152" s="128">
        <v>0</v>
      </c>
      <c r="L152" s="128">
        <v>0</v>
      </c>
      <c r="M152" s="232"/>
    </row>
    <row r="153" spans="1:13" ht="168">
      <c r="A153" s="101" t="s">
        <v>464</v>
      </c>
      <c r="B153" s="231" t="s">
        <v>465</v>
      </c>
      <c r="C153" s="45" t="s">
        <v>466</v>
      </c>
      <c r="D153" s="45">
        <v>20</v>
      </c>
      <c r="E153" s="97" t="s">
        <v>203</v>
      </c>
      <c r="F153" s="45" t="s">
        <v>26</v>
      </c>
      <c r="G153" s="101"/>
      <c r="H153" s="99">
        <v>13500</v>
      </c>
      <c r="I153" s="99">
        <v>35500</v>
      </c>
      <c r="J153" s="99">
        <v>35500</v>
      </c>
      <c r="K153" s="99">
        <v>35500</v>
      </c>
      <c r="L153" s="128">
        <f>SUM(H153:K153)</f>
        <v>120000</v>
      </c>
      <c r="M153" s="232"/>
    </row>
    <row r="154" spans="1:13" ht="139.5" customHeight="1">
      <c r="A154" s="647" t="s">
        <v>5</v>
      </c>
      <c r="B154" s="685" t="s">
        <v>1</v>
      </c>
      <c r="C154" s="649" t="s">
        <v>10</v>
      </c>
      <c r="D154" s="171">
        <v>20</v>
      </c>
      <c r="E154" s="233" t="s">
        <v>203</v>
      </c>
      <c r="F154" s="171" t="s">
        <v>492</v>
      </c>
      <c r="G154" s="176" t="s">
        <v>223</v>
      </c>
      <c r="H154" s="239">
        <v>320392</v>
      </c>
      <c r="I154" s="239">
        <v>363000</v>
      </c>
      <c r="J154" s="239">
        <v>389500</v>
      </c>
      <c r="K154" s="239">
        <v>415000</v>
      </c>
      <c r="L154" s="235">
        <f>SUM(H154:K154)</f>
        <v>1487892</v>
      </c>
      <c r="M154" s="236"/>
    </row>
    <row r="155" spans="1:13" ht="15">
      <c r="A155" s="648"/>
      <c r="B155" s="686"/>
      <c r="C155" s="650"/>
      <c r="D155" s="171"/>
      <c r="E155" s="233"/>
      <c r="F155" s="171"/>
      <c r="G155" s="176" t="s">
        <v>223</v>
      </c>
      <c r="H155" s="234">
        <v>0</v>
      </c>
      <c r="I155" s="234">
        <v>0</v>
      </c>
      <c r="J155" s="234">
        <v>0</v>
      </c>
      <c r="K155" s="234">
        <v>0</v>
      </c>
      <c r="L155" s="235">
        <v>0</v>
      </c>
      <c r="M155" s="236"/>
    </row>
    <row r="156" spans="1:17" s="14" customFormat="1" ht="144">
      <c r="A156" s="101" t="s">
        <v>6</v>
      </c>
      <c r="B156" s="93" t="s">
        <v>2</v>
      </c>
      <c r="C156" s="45" t="s">
        <v>467</v>
      </c>
      <c r="D156" s="45">
        <v>20</v>
      </c>
      <c r="E156" s="97" t="s">
        <v>203</v>
      </c>
      <c r="F156" s="45" t="s">
        <v>9</v>
      </c>
      <c r="G156" s="101"/>
      <c r="H156" s="112">
        <v>337395</v>
      </c>
      <c r="I156" s="112">
        <v>337395</v>
      </c>
      <c r="J156" s="112">
        <v>337395</v>
      </c>
      <c r="K156" s="112">
        <v>337395</v>
      </c>
      <c r="L156" s="128">
        <f>SUM(H156:K156)</f>
        <v>1349580</v>
      </c>
      <c r="M156" s="232"/>
      <c r="N156" s="127"/>
      <c r="O156" s="127"/>
      <c r="P156" s="127"/>
      <c r="Q156" s="127"/>
    </row>
    <row r="157" spans="1:13" ht="93" customHeight="1">
      <c r="A157" s="177" t="s">
        <v>7</v>
      </c>
      <c r="B157" s="231" t="s">
        <v>4</v>
      </c>
      <c r="C157" s="172" t="s">
        <v>468</v>
      </c>
      <c r="D157" s="172">
        <v>20</v>
      </c>
      <c r="E157" s="136" t="s">
        <v>203</v>
      </c>
      <c r="F157" s="172" t="s">
        <v>9</v>
      </c>
      <c r="G157" s="177"/>
      <c r="H157" s="177">
        <v>0</v>
      </c>
      <c r="I157" s="177">
        <v>0</v>
      </c>
      <c r="J157" s="177">
        <v>0</v>
      </c>
      <c r="K157" s="177">
        <v>0</v>
      </c>
      <c r="L157" s="237">
        <v>0</v>
      </c>
      <c r="M157" s="238"/>
    </row>
    <row r="158" spans="1:13" ht="96">
      <c r="A158" s="101" t="s">
        <v>8</v>
      </c>
      <c r="B158" s="141" t="s">
        <v>3</v>
      </c>
      <c r="C158" s="45" t="s">
        <v>11</v>
      </c>
      <c r="D158" s="101"/>
      <c r="E158" s="101"/>
      <c r="F158" s="45" t="s">
        <v>26</v>
      </c>
      <c r="G158" s="101"/>
      <c r="H158" s="101">
        <v>0</v>
      </c>
      <c r="I158" s="101">
        <v>0</v>
      </c>
      <c r="J158" s="101">
        <v>0</v>
      </c>
      <c r="K158" s="101">
        <v>0</v>
      </c>
      <c r="L158" s="128">
        <f>SUM(H158:K158)</f>
        <v>0</v>
      </c>
      <c r="M158" s="232"/>
    </row>
    <row r="159" spans="1:13" ht="15">
      <c r="A159" s="119"/>
      <c r="B159" s="120"/>
      <c r="C159" s="121"/>
      <c r="D159" s="122"/>
      <c r="E159" s="122"/>
      <c r="F159" s="122"/>
      <c r="G159" s="122"/>
      <c r="H159" s="122"/>
      <c r="I159" s="122"/>
      <c r="J159" s="122"/>
      <c r="K159" s="122"/>
      <c r="L159" s="122"/>
      <c r="M159" s="122"/>
    </row>
    <row r="160" spans="1:13" ht="15">
      <c r="A160" s="126"/>
      <c r="B160" s="123"/>
      <c r="C160" s="124"/>
      <c r="D160" s="125"/>
      <c r="E160" s="125"/>
      <c r="F160" s="125"/>
      <c r="G160" s="125"/>
      <c r="H160" s="125"/>
      <c r="I160" s="125"/>
      <c r="J160" s="125"/>
      <c r="K160" s="125"/>
      <c r="L160" s="125"/>
      <c r="M160" s="125"/>
    </row>
    <row r="161" spans="1:13" ht="15">
      <c r="A161" s="154" t="s">
        <v>317</v>
      </c>
      <c r="B161" s="123"/>
      <c r="C161" s="126"/>
      <c r="I161" s="127"/>
      <c r="J161" s="127"/>
      <c r="K161" s="127"/>
      <c r="L161" s="127"/>
      <c r="M161" s="127"/>
    </row>
    <row r="162" spans="1:13" ht="15">
      <c r="A162" s="126"/>
      <c r="B162" s="123"/>
      <c r="C162" s="126"/>
      <c r="I162" s="127"/>
      <c r="J162" s="127"/>
      <c r="K162" s="127"/>
      <c r="L162" s="127"/>
      <c r="M162" s="127"/>
    </row>
    <row r="163" spans="1:13" ht="15">
      <c r="A163" s="155" t="s">
        <v>27</v>
      </c>
      <c r="B163" s="93" t="s">
        <v>329</v>
      </c>
      <c r="C163" s="126"/>
      <c r="I163" s="127"/>
      <c r="J163" s="127"/>
      <c r="K163" s="127"/>
      <c r="L163" s="127"/>
      <c r="M163" s="127"/>
    </row>
    <row r="164" spans="1:13" ht="15">
      <c r="A164" s="156" t="s">
        <v>91</v>
      </c>
      <c r="B164" s="141" t="s">
        <v>330</v>
      </c>
      <c r="C164" s="126"/>
      <c r="I164" s="127"/>
      <c r="J164" s="127"/>
      <c r="K164" s="127"/>
      <c r="L164" s="127"/>
      <c r="M164" s="127"/>
    </row>
    <row r="165" spans="1:13" ht="15">
      <c r="A165" s="156" t="s">
        <v>176</v>
      </c>
      <c r="B165" s="157" t="s">
        <v>331</v>
      </c>
      <c r="C165" s="126"/>
      <c r="I165" s="127"/>
      <c r="J165" s="127"/>
      <c r="K165" s="127"/>
      <c r="L165" s="127"/>
      <c r="M165" s="127"/>
    </row>
    <row r="166" spans="1:13" ht="15">
      <c r="A166" s="156" t="s">
        <v>318</v>
      </c>
      <c r="B166" s="95" t="s">
        <v>332</v>
      </c>
      <c r="C166" s="126"/>
      <c r="D166" s="127"/>
      <c r="E166" s="127"/>
      <c r="F166" s="127"/>
      <c r="G166" s="127"/>
      <c r="H166" s="127"/>
      <c r="I166" s="127"/>
      <c r="J166" s="127"/>
      <c r="K166" s="127"/>
      <c r="L166" s="127"/>
      <c r="M166" s="127"/>
    </row>
    <row r="167" spans="1:13" ht="15">
      <c r="A167" s="156" t="s">
        <v>90</v>
      </c>
      <c r="B167" s="95" t="s">
        <v>333</v>
      </c>
      <c r="C167" s="126"/>
      <c r="D167" s="127"/>
      <c r="E167" s="127"/>
      <c r="F167" s="127"/>
      <c r="G167" s="127"/>
      <c r="H167" s="127"/>
      <c r="I167" s="127"/>
      <c r="J167" s="127"/>
      <c r="K167" s="127"/>
      <c r="L167" s="127"/>
      <c r="M167" s="127"/>
    </row>
    <row r="168" spans="1:13" ht="15">
      <c r="A168" s="155" t="s">
        <v>324</v>
      </c>
      <c r="B168" s="95" t="s">
        <v>334</v>
      </c>
      <c r="C168" s="126"/>
      <c r="D168" s="127"/>
      <c r="E168" s="127"/>
      <c r="F168" s="127"/>
      <c r="G168" s="127"/>
      <c r="H168" s="127"/>
      <c r="I168" s="127"/>
      <c r="J168" s="127"/>
      <c r="K168" s="127"/>
      <c r="L168" s="127"/>
      <c r="M168" s="127"/>
    </row>
    <row r="169" spans="1:13" ht="15">
      <c r="A169" s="155" t="s">
        <v>319</v>
      </c>
      <c r="B169" s="157" t="s">
        <v>335</v>
      </c>
      <c r="C169" s="127"/>
      <c r="D169" s="127"/>
      <c r="E169" s="127"/>
      <c r="F169" s="127"/>
      <c r="G169" s="127"/>
      <c r="H169" s="127"/>
      <c r="I169" s="127"/>
      <c r="J169" s="127"/>
      <c r="K169" s="127"/>
      <c r="L169" s="127"/>
      <c r="M169" s="127"/>
    </row>
    <row r="170" spans="1:13" ht="15">
      <c r="A170" s="155" t="s">
        <v>323</v>
      </c>
      <c r="B170" s="157" t="s">
        <v>343</v>
      </c>
      <c r="C170" s="127"/>
      <c r="D170" s="127"/>
      <c r="E170" s="127"/>
      <c r="F170" s="127"/>
      <c r="G170" s="127"/>
      <c r="H170" s="127"/>
      <c r="I170" s="127"/>
      <c r="J170" s="127"/>
      <c r="K170" s="127"/>
      <c r="L170" s="127"/>
      <c r="M170" s="127"/>
    </row>
    <row r="171" spans="1:2" ht="15">
      <c r="A171" s="155" t="s">
        <v>320</v>
      </c>
      <c r="B171" s="157" t="s">
        <v>344</v>
      </c>
    </row>
    <row r="172" spans="1:2" ht="15">
      <c r="A172" s="155" t="s">
        <v>94</v>
      </c>
      <c r="B172" s="232" t="s">
        <v>835</v>
      </c>
    </row>
    <row r="173" spans="1:2" ht="15">
      <c r="A173" s="155" t="s">
        <v>325</v>
      </c>
      <c r="B173" s="157" t="s">
        <v>336</v>
      </c>
    </row>
    <row r="174" spans="1:2" ht="15">
      <c r="A174" s="155" t="s">
        <v>327</v>
      </c>
      <c r="B174" s="157" t="s">
        <v>337</v>
      </c>
    </row>
    <row r="175" spans="1:2" ht="15">
      <c r="A175" s="155" t="s">
        <v>328</v>
      </c>
      <c r="B175" s="157" t="s">
        <v>338</v>
      </c>
    </row>
    <row r="176" spans="1:2" ht="15">
      <c r="A176" s="156" t="s">
        <v>177</v>
      </c>
      <c r="B176" s="157" t="s">
        <v>339</v>
      </c>
    </row>
    <row r="177" spans="1:2" ht="15">
      <c r="A177" s="156" t="s">
        <v>26</v>
      </c>
      <c r="B177" s="157" t="s">
        <v>340</v>
      </c>
    </row>
    <row r="178" spans="1:2" ht="15">
      <c r="A178" s="155" t="s">
        <v>322</v>
      </c>
      <c r="B178" s="157" t="s">
        <v>341</v>
      </c>
    </row>
    <row r="179" spans="1:2" ht="15">
      <c r="A179" s="155" t="s">
        <v>321</v>
      </c>
      <c r="B179" s="157" t="s">
        <v>342</v>
      </c>
    </row>
    <row r="180" spans="1:2" ht="15">
      <c r="A180" s="155" t="s">
        <v>326</v>
      </c>
      <c r="B180" s="157" t="s">
        <v>469</v>
      </c>
    </row>
    <row r="181" spans="1:2" ht="15">
      <c r="A181" s="157" t="s">
        <v>439</v>
      </c>
      <c r="B181" s="157" t="s">
        <v>438</v>
      </c>
    </row>
    <row r="183" spans="1:5" ht="15">
      <c r="A183" s="210" t="s">
        <v>440</v>
      </c>
      <c r="B183" s="210"/>
      <c r="C183" s="211"/>
      <c r="D183" s="211"/>
      <c r="E183" s="211"/>
    </row>
    <row r="184" spans="1:5" ht="15">
      <c r="A184" s="211"/>
      <c r="B184" s="211"/>
      <c r="C184" s="211"/>
      <c r="D184" s="211"/>
      <c r="E184" s="211"/>
    </row>
    <row r="185" spans="1:5" ht="15">
      <c r="A185" s="157" t="s">
        <v>441</v>
      </c>
      <c r="B185" s="213" t="s">
        <v>443</v>
      </c>
      <c r="C185" s="212"/>
      <c r="D185" s="211"/>
      <c r="E185" s="211"/>
    </row>
    <row r="186" spans="1:5" ht="24.75">
      <c r="A186" s="157" t="s">
        <v>442</v>
      </c>
      <c r="B186" s="240" t="s">
        <v>444</v>
      </c>
      <c r="C186" s="212"/>
      <c r="D186" s="211"/>
      <c r="E186" s="211"/>
    </row>
    <row r="187" spans="1:5" ht="36.75">
      <c r="A187" s="157" t="s">
        <v>757</v>
      </c>
      <c r="B187" s="240" t="s">
        <v>771</v>
      </c>
      <c r="C187" s="212"/>
      <c r="D187" s="211"/>
      <c r="E187" s="211"/>
    </row>
    <row r="188" spans="1:5" ht="15">
      <c r="A188" s="157" t="s">
        <v>781</v>
      </c>
      <c r="B188" s="643" t="s">
        <v>919</v>
      </c>
      <c r="C188" s="212"/>
      <c r="D188" s="211"/>
      <c r="E188" s="211"/>
    </row>
    <row r="189" spans="1:2" ht="39">
      <c r="A189" s="277" t="s">
        <v>862</v>
      </c>
      <c r="B189" s="613" t="s">
        <v>879</v>
      </c>
    </row>
  </sheetData>
  <sheetProtection/>
  <autoFilter ref="A4:Q161"/>
  <mergeCells count="74">
    <mergeCell ref="C101:C103"/>
    <mergeCell ref="C93:C95"/>
    <mergeCell ref="A58:A59"/>
    <mergeCell ref="B58:B59"/>
    <mergeCell ref="C58:C59"/>
    <mergeCell ref="B55:B57"/>
    <mergeCell ref="B109:B110"/>
    <mergeCell ref="A118:A123"/>
    <mergeCell ref="A101:A103"/>
    <mergeCell ref="B76:B78"/>
    <mergeCell ref="B118:B123"/>
    <mergeCell ref="B101:B103"/>
    <mergeCell ref="A94:A95"/>
    <mergeCell ref="B96:B97"/>
    <mergeCell ref="A41:A44"/>
    <mergeCell ref="A98:A100"/>
    <mergeCell ref="C96:C97"/>
    <mergeCell ref="A96:A97"/>
    <mergeCell ref="A52:A53"/>
    <mergeCell ref="A73:A75"/>
    <mergeCell ref="B73:B75"/>
    <mergeCell ref="A67:M68"/>
    <mergeCell ref="C55:C57"/>
    <mergeCell ref="E60:E62"/>
    <mergeCell ref="B20:B21"/>
    <mergeCell ref="C60:C62"/>
    <mergeCell ref="A142:A143"/>
    <mergeCell ref="C20:C21"/>
    <mergeCell ref="C142:C143"/>
    <mergeCell ref="C15:C16"/>
    <mergeCell ref="B22:B23"/>
    <mergeCell ref="B52:B53"/>
    <mergeCell ref="C52:C53"/>
    <mergeCell ref="B49:B50"/>
    <mergeCell ref="A30:A32"/>
    <mergeCell ref="B60:B63"/>
    <mergeCell ref="B8:B9"/>
    <mergeCell ref="C8:C9"/>
    <mergeCell ref="A8:A9"/>
    <mergeCell ref="A24:M25"/>
    <mergeCell ref="A20:A21"/>
    <mergeCell ref="C30:C32"/>
    <mergeCell ref="A28:A29"/>
    <mergeCell ref="C28:C29"/>
    <mergeCell ref="A136:A139"/>
    <mergeCell ref="A22:A23"/>
    <mergeCell ref="C22:C23"/>
    <mergeCell ref="M101:M103"/>
    <mergeCell ref="B28:B29"/>
    <mergeCell ref="C73:C75"/>
    <mergeCell ref="A60:A63"/>
    <mergeCell ref="C41:C44"/>
    <mergeCell ref="A55:A57"/>
    <mergeCell ref="B98:B100"/>
    <mergeCell ref="B140:B141"/>
    <mergeCell ref="B30:B32"/>
    <mergeCell ref="A140:A141"/>
    <mergeCell ref="B41:B44"/>
    <mergeCell ref="A45:M46"/>
    <mergeCell ref="A49:A50"/>
    <mergeCell ref="C98:C100"/>
    <mergeCell ref="C49:C50"/>
    <mergeCell ref="A109:A110"/>
    <mergeCell ref="B131:B135"/>
    <mergeCell ref="C136:C139"/>
    <mergeCell ref="F60:F62"/>
    <mergeCell ref="A154:A155"/>
    <mergeCell ref="B154:B155"/>
    <mergeCell ref="C154:C155"/>
    <mergeCell ref="A111:M112"/>
    <mergeCell ref="C140:C141"/>
    <mergeCell ref="A131:A135"/>
    <mergeCell ref="B142:B143"/>
    <mergeCell ref="C131:C135"/>
  </mergeCell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M101"/>
  <sheetViews>
    <sheetView zoomScale="80" zoomScaleNormal="80" zoomScalePageLayoutView="0" workbookViewId="0" topLeftCell="A47">
      <selection activeCell="C57" sqref="C57:C58"/>
    </sheetView>
  </sheetViews>
  <sheetFormatPr defaultColWidth="9.140625" defaultRowHeight="15"/>
  <cols>
    <col min="1" max="1" width="7.140625" style="0" customWidth="1"/>
    <col min="2" max="2" width="29.00390625" style="0" customWidth="1"/>
    <col min="3" max="3" width="29.140625" style="0" customWidth="1"/>
    <col min="8" max="10" width="13.421875" style="0" bestFit="1" customWidth="1"/>
    <col min="11" max="12" width="15.57421875" style="0" customWidth="1"/>
    <col min="13" max="13" width="14.57421875" style="0" customWidth="1"/>
  </cols>
  <sheetData>
    <row r="1" spans="1:13" ht="15.75">
      <c r="A1" s="60"/>
      <c r="B1" s="67"/>
      <c r="C1" s="60"/>
      <c r="D1" s="60"/>
      <c r="E1" s="60"/>
      <c r="F1" s="60"/>
      <c r="G1" s="60"/>
      <c r="H1" s="60"/>
      <c r="I1" s="60"/>
      <c r="J1" s="60"/>
      <c r="K1" s="60"/>
      <c r="L1" s="60"/>
      <c r="M1" s="60"/>
    </row>
    <row r="2" spans="1:13" ht="18">
      <c r="A2" s="65" t="s">
        <v>909</v>
      </c>
      <c r="B2" s="65"/>
      <c r="C2" s="65"/>
      <c r="D2" s="65"/>
      <c r="E2" s="65"/>
      <c r="F2" s="65"/>
      <c r="G2" s="65"/>
      <c r="H2" s="65"/>
      <c r="I2" s="65"/>
      <c r="J2" s="65"/>
      <c r="K2" s="65"/>
      <c r="L2" s="60"/>
      <c r="M2" s="60"/>
    </row>
    <row r="3" spans="1:13" ht="15">
      <c r="A3" s="60"/>
      <c r="B3" s="60"/>
      <c r="C3" s="60"/>
      <c r="D3" s="60"/>
      <c r="E3" s="60"/>
      <c r="F3" s="60"/>
      <c r="G3" s="60"/>
      <c r="H3" s="60"/>
      <c r="I3" s="60"/>
      <c r="J3" s="60"/>
      <c r="K3" s="60"/>
      <c r="L3" s="60"/>
      <c r="M3" s="60"/>
    </row>
    <row r="4" spans="1:13" ht="15.75">
      <c r="A4" s="633" t="s">
        <v>912</v>
      </c>
      <c r="B4" s="633"/>
      <c r="C4" s="633"/>
      <c r="D4" s="633"/>
      <c r="E4" s="633"/>
      <c r="F4" s="633"/>
      <c r="G4" s="633"/>
      <c r="H4" s="633"/>
      <c r="I4" s="633"/>
      <c r="J4" s="633"/>
      <c r="K4" s="302"/>
      <c r="L4" s="302"/>
      <c r="M4" s="302"/>
    </row>
    <row r="5" spans="1:13" ht="15">
      <c r="A5" s="302"/>
      <c r="B5" s="302"/>
      <c r="C5" s="302"/>
      <c r="D5" s="302"/>
      <c r="E5" s="302"/>
      <c r="F5" s="302"/>
      <c r="G5" s="302"/>
      <c r="H5" s="302"/>
      <c r="I5" s="302"/>
      <c r="J5" s="302"/>
      <c r="K5" s="302"/>
      <c r="L5" s="302"/>
      <c r="M5" s="302"/>
    </row>
    <row r="6" spans="1:13" s="580" customFormat="1" ht="51">
      <c r="A6" s="581" t="s">
        <v>22</v>
      </c>
      <c r="B6" s="581" t="s">
        <v>29</v>
      </c>
      <c r="C6" s="303" t="s">
        <v>18</v>
      </c>
      <c r="D6" s="303" t="s">
        <v>20</v>
      </c>
      <c r="E6" s="303" t="s">
        <v>21</v>
      </c>
      <c r="F6" s="303" t="s">
        <v>23</v>
      </c>
      <c r="G6" s="303" t="s">
        <v>15</v>
      </c>
      <c r="H6" s="581">
        <v>2013</v>
      </c>
      <c r="I6" s="581">
        <v>2014</v>
      </c>
      <c r="J6" s="581">
        <v>2015</v>
      </c>
      <c r="K6" s="581">
        <v>2016</v>
      </c>
      <c r="L6" s="303" t="s">
        <v>19</v>
      </c>
      <c r="M6" s="303" t="s">
        <v>24</v>
      </c>
    </row>
    <row r="7" spans="1:13" ht="24.75" customHeight="1">
      <c r="A7" s="304"/>
      <c r="B7" s="305" t="s">
        <v>137</v>
      </c>
      <c r="C7" s="305"/>
      <c r="D7" s="305"/>
      <c r="E7" s="305"/>
      <c r="F7" s="305"/>
      <c r="G7" s="305"/>
      <c r="H7" s="501">
        <f>H8+H33+H44+H62+H81</f>
        <v>924136808.694</v>
      </c>
      <c r="I7" s="501">
        <f>I8+I33+I44+I62+I81</f>
        <v>955371940.18388</v>
      </c>
      <c r="J7" s="501">
        <f>J8+J33+J44+J62+J81</f>
        <v>997417295.2475576</v>
      </c>
      <c r="K7" s="501">
        <f>K8+K33+K44+K62+K81</f>
        <v>998752790.1925087</v>
      </c>
      <c r="L7" s="502">
        <f>SUM(H7:K7)</f>
        <v>3875678834.3179464</v>
      </c>
      <c r="M7" s="307"/>
    </row>
    <row r="8" spans="1:13" ht="60">
      <c r="A8" s="305"/>
      <c r="B8" s="349" t="s">
        <v>643</v>
      </c>
      <c r="C8" s="309"/>
      <c r="D8" s="305"/>
      <c r="E8" s="305"/>
      <c r="F8" s="308"/>
      <c r="G8" s="308"/>
      <c r="H8" s="501">
        <f>SUM(H10:H30)</f>
        <v>108159359.2</v>
      </c>
      <c r="I8" s="501">
        <f>SUM(I10:I30)</f>
        <v>123370946</v>
      </c>
      <c r="J8" s="501">
        <f>SUM(J10:J30)</f>
        <v>129787966</v>
      </c>
      <c r="K8" s="501">
        <f>SUM(K10:K30)</f>
        <v>130222696</v>
      </c>
      <c r="L8" s="502">
        <f>SUM(H8:K8)</f>
        <v>491540967.2</v>
      </c>
      <c r="M8" s="305"/>
    </row>
    <row r="9" spans="1:13" ht="112.5" customHeight="1">
      <c r="A9" s="310"/>
      <c r="B9" s="311"/>
      <c r="C9" s="332" t="s">
        <v>863</v>
      </c>
      <c r="D9" s="310" t="s">
        <v>16</v>
      </c>
      <c r="E9" s="310" t="s">
        <v>16</v>
      </c>
      <c r="F9" s="312"/>
      <c r="G9" s="312"/>
      <c r="H9" s="503">
        <v>73</v>
      </c>
      <c r="I9" s="503"/>
      <c r="J9" s="503"/>
      <c r="K9" s="503">
        <v>76</v>
      </c>
      <c r="L9" s="504"/>
      <c r="M9" s="310"/>
    </row>
    <row r="10" spans="1:13" ht="80.25" customHeight="1">
      <c r="A10" s="203" t="s">
        <v>58</v>
      </c>
      <c r="B10" s="353" t="s">
        <v>560</v>
      </c>
      <c r="C10" s="344" t="s">
        <v>561</v>
      </c>
      <c r="D10" s="344">
        <v>20</v>
      </c>
      <c r="E10" s="354" t="s">
        <v>203</v>
      </c>
      <c r="F10" s="344" t="s">
        <v>217</v>
      </c>
      <c r="G10" s="344"/>
      <c r="H10" s="420">
        <v>0</v>
      </c>
      <c r="I10" s="420">
        <v>0</v>
      </c>
      <c r="J10" s="420">
        <v>0</v>
      </c>
      <c r="K10" s="420">
        <v>0</v>
      </c>
      <c r="L10" s="417">
        <v>0</v>
      </c>
      <c r="M10" s="313"/>
    </row>
    <row r="11" spans="1:13" ht="48" customHeight="1">
      <c r="A11" s="203" t="s">
        <v>59</v>
      </c>
      <c r="B11" s="353" t="s">
        <v>644</v>
      </c>
      <c r="C11" s="344" t="s">
        <v>645</v>
      </c>
      <c r="D11" s="344">
        <v>20</v>
      </c>
      <c r="E11" s="354" t="s">
        <v>203</v>
      </c>
      <c r="F11" s="344" t="s">
        <v>569</v>
      </c>
      <c r="G11" s="344"/>
      <c r="H11" s="420">
        <v>5000</v>
      </c>
      <c r="I11" s="420">
        <v>5000</v>
      </c>
      <c r="J11" s="420">
        <v>5000</v>
      </c>
      <c r="K11" s="420">
        <v>5000</v>
      </c>
      <c r="L11" s="417">
        <f>H11+I11+J11+K11</f>
        <v>20000</v>
      </c>
      <c r="M11" s="313"/>
    </row>
    <row r="12" spans="1:13" ht="60">
      <c r="A12" s="203" t="s">
        <v>60</v>
      </c>
      <c r="B12" s="355" t="s">
        <v>646</v>
      </c>
      <c r="C12" s="344" t="s">
        <v>647</v>
      </c>
      <c r="D12" s="344">
        <v>20</v>
      </c>
      <c r="E12" s="354" t="s">
        <v>203</v>
      </c>
      <c r="F12" s="344" t="s">
        <v>217</v>
      </c>
      <c r="G12" s="344"/>
      <c r="H12" s="420">
        <v>0</v>
      </c>
      <c r="I12" s="419">
        <v>0</v>
      </c>
      <c r="J12" s="419">
        <v>0</v>
      </c>
      <c r="K12" s="419">
        <v>0</v>
      </c>
      <c r="L12" s="505">
        <v>0</v>
      </c>
      <c r="M12" s="313"/>
    </row>
    <row r="13" spans="1:13" ht="48">
      <c r="A13" s="203" t="s">
        <v>562</v>
      </c>
      <c r="B13" s="356" t="s">
        <v>648</v>
      </c>
      <c r="C13" s="344" t="s">
        <v>649</v>
      </c>
      <c r="D13" s="344">
        <v>20</v>
      </c>
      <c r="E13" s="354" t="s">
        <v>203</v>
      </c>
      <c r="F13" s="344" t="s">
        <v>217</v>
      </c>
      <c r="G13" s="344"/>
      <c r="H13" s="420">
        <v>0</v>
      </c>
      <c r="I13" s="420">
        <v>0</v>
      </c>
      <c r="J13" s="420">
        <v>0</v>
      </c>
      <c r="K13" s="420">
        <v>0</v>
      </c>
      <c r="L13" s="431">
        <v>0</v>
      </c>
      <c r="M13" s="313"/>
    </row>
    <row r="14" spans="1:13" ht="60">
      <c r="A14" s="203" t="s">
        <v>563</v>
      </c>
      <c r="B14" s="342" t="s">
        <v>650</v>
      </c>
      <c r="C14" s="344" t="s">
        <v>564</v>
      </c>
      <c r="D14" s="344">
        <v>20</v>
      </c>
      <c r="E14" s="354" t="s">
        <v>203</v>
      </c>
      <c r="F14" s="344" t="s">
        <v>217</v>
      </c>
      <c r="G14" s="344"/>
      <c r="H14" s="419">
        <v>0</v>
      </c>
      <c r="I14" s="419">
        <v>0</v>
      </c>
      <c r="J14" s="420">
        <v>0</v>
      </c>
      <c r="K14" s="419">
        <v>0</v>
      </c>
      <c r="L14" s="505">
        <v>0</v>
      </c>
      <c r="M14" s="313"/>
    </row>
    <row r="15" spans="1:13" ht="48">
      <c r="A15" s="203" t="s">
        <v>565</v>
      </c>
      <c r="B15" s="342" t="s">
        <v>566</v>
      </c>
      <c r="C15" s="342" t="s">
        <v>651</v>
      </c>
      <c r="D15" s="344">
        <v>20</v>
      </c>
      <c r="E15" s="354" t="s">
        <v>203</v>
      </c>
      <c r="F15" s="344" t="s">
        <v>26</v>
      </c>
      <c r="G15" s="344"/>
      <c r="H15" s="419">
        <v>0</v>
      </c>
      <c r="I15" s="420">
        <v>9900000</v>
      </c>
      <c r="J15" s="420">
        <f>I15*1.02</f>
        <v>10098000</v>
      </c>
      <c r="K15" s="420">
        <f>J15*1.02</f>
        <v>10299960</v>
      </c>
      <c r="L15" s="417">
        <f>SUM(H15:K15)</f>
        <v>30297960</v>
      </c>
      <c r="M15" s="313"/>
    </row>
    <row r="16" spans="1:13" ht="43.5" customHeight="1">
      <c r="A16" s="699" t="s">
        <v>567</v>
      </c>
      <c r="B16" s="756" t="s">
        <v>703</v>
      </c>
      <c r="C16" s="751" t="s">
        <v>568</v>
      </c>
      <c r="D16" s="218">
        <v>20</v>
      </c>
      <c r="E16" s="354" t="s">
        <v>203</v>
      </c>
      <c r="F16" s="344" t="s">
        <v>569</v>
      </c>
      <c r="G16" s="203"/>
      <c r="H16" s="438">
        <v>64676</v>
      </c>
      <c r="I16" s="438">
        <v>76676</v>
      </c>
      <c r="J16" s="438">
        <v>69676</v>
      </c>
      <c r="K16" s="438">
        <v>69676</v>
      </c>
      <c r="L16" s="431">
        <f>H16+I16+J16+K16</f>
        <v>280704</v>
      </c>
      <c r="M16" s="313"/>
    </row>
    <row r="17" spans="1:13" ht="37.5" customHeight="1">
      <c r="A17" s="700"/>
      <c r="B17" s="757"/>
      <c r="C17" s="753"/>
      <c r="D17" s="218">
        <v>56</v>
      </c>
      <c r="E17" s="354">
        <v>10</v>
      </c>
      <c r="F17" s="344" t="s">
        <v>27</v>
      </c>
      <c r="G17" s="203"/>
      <c r="H17" s="438">
        <v>60000</v>
      </c>
      <c r="I17" s="438">
        <v>60000</v>
      </c>
      <c r="J17" s="438">
        <v>60000</v>
      </c>
      <c r="K17" s="438">
        <v>60000</v>
      </c>
      <c r="L17" s="431">
        <f>SUM(H17:K17)</f>
        <v>240000</v>
      </c>
      <c r="M17" s="313"/>
    </row>
    <row r="18" spans="1:13" ht="48">
      <c r="A18" s="203" t="s">
        <v>704</v>
      </c>
      <c r="B18" s="344" t="s">
        <v>571</v>
      </c>
      <c r="C18" s="344" t="s">
        <v>652</v>
      </c>
      <c r="D18" s="218">
        <v>20</v>
      </c>
      <c r="E18" s="354" t="s">
        <v>203</v>
      </c>
      <c r="F18" s="344" t="s">
        <v>26</v>
      </c>
      <c r="G18" s="344"/>
      <c r="H18" s="506">
        <v>11250</v>
      </c>
      <c r="I18" s="506">
        <v>45000</v>
      </c>
      <c r="J18" s="506">
        <v>45000</v>
      </c>
      <c r="K18" s="506">
        <v>45000</v>
      </c>
      <c r="L18" s="507">
        <f>SUM(H18:K18)</f>
        <v>146250</v>
      </c>
      <c r="M18" s="313"/>
    </row>
    <row r="19" spans="1:13" ht="48">
      <c r="A19" s="203" t="s">
        <v>570</v>
      </c>
      <c r="B19" s="344" t="s">
        <v>573</v>
      </c>
      <c r="C19" s="344" t="s">
        <v>653</v>
      </c>
      <c r="D19" s="218">
        <v>20</v>
      </c>
      <c r="E19" s="354" t="s">
        <v>203</v>
      </c>
      <c r="F19" s="344" t="s">
        <v>26</v>
      </c>
      <c r="G19" s="344"/>
      <c r="H19" s="420">
        <v>24000</v>
      </c>
      <c r="I19" s="420">
        <v>25000</v>
      </c>
      <c r="J19" s="420">
        <v>26000</v>
      </c>
      <c r="K19" s="420">
        <v>27000</v>
      </c>
      <c r="L19" s="417">
        <f>SUM(H19:K19)</f>
        <v>102000</v>
      </c>
      <c r="M19" s="313"/>
    </row>
    <row r="20" spans="1:13" ht="36">
      <c r="A20" s="203" t="s">
        <v>572</v>
      </c>
      <c r="B20" s="356" t="s">
        <v>575</v>
      </c>
      <c r="C20" s="344" t="s">
        <v>654</v>
      </c>
      <c r="D20" s="218">
        <v>20</v>
      </c>
      <c r="E20" s="354" t="s">
        <v>203</v>
      </c>
      <c r="F20" s="344" t="s">
        <v>26</v>
      </c>
      <c r="G20" s="344"/>
      <c r="H20" s="416">
        <v>7441350</v>
      </c>
      <c r="I20" s="420">
        <f>7500664+178316</f>
        <v>7678980</v>
      </c>
      <c r="J20" s="420">
        <f>7725684+178316</f>
        <v>7904000</v>
      </c>
      <c r="K20" s="420">
        <f>7957454+178316</f>
        <v>8135770</v>
      </c>
      <c r="L20" s="507">
        <f>SUM(H20:K20)</f>
        <v>31160100</v>
      </c>
      <c r="M20" s="313"/>
    </row>
    <row r="21" spans="1:13" ht="29.25" customHeight="1">
      <c r="A21" s="203" t="s">
        <v>574</v>
      </c>
      <c r="B21" s="341" t="s">
        <v>577</v>
      </c>
      <c r="C21" s="341" t="s">
        <v>655</v>
      </c>
      <c r="D21" s="357">
        <v>56</v>
      </c>
      <c r="E21" s="344">
        <v>10</v>
      </c>
      <c r="F21" s="344" t="s">
        <v>27</v>
      </c>
      <c r="G21" s="344"/>
      <c r="H21" s="508">
        <v>98200000</v>
      </c>
      <c r="I21" s="508">
        <v>102800000</v>
      </c>
      <c r="J21" s="508">
        <v>108800000</v>
      </c>
      <c r="K21" s="508">
        <f>J21</f>
        <v>108800000</v>
      </c>
      <c r="L21" s="509">
        <f>SUM(H21:K21)</f>
        <v>418600000</v>
      </c>
      <c r="M21" s="313"/>
    </row>
    <row r="22" spans="1:13" ht="48">
      <c r="A22" s="203" t="s">
        <v>576</v>
      </c>
      <c r="B22" s="344" t="s">
        <v>579</v>
      </c>
      <c r="C22" s="356" t="s">
        <v>656</v>
      </c>
      <c r="D22" s="218">
        <v>20</v>
      </c>
      <c r="E22" s="354" t="s">
        <v>203</v>
      </c>
      <c r="F22" s="344" t="s">
        <v>217</v>
      </c>
      <c r="G22" s="344"/>
      <c r="H22" s="420">
        <v>0</v>
      </c>
      <c r="I22" s="420">
        <v>0</v>
      </c>
      <c r="J22" s="420">
        <v>0</v>
      </c>
      <c r="K22" s="420">
        <v>0</v>
      </c>
      <c r="L22" s="431">
        <v>0</v>
      </c>
      <c r="M22" s="313"/>
    </row>
    <row r="23" spans="1:13" ht="48">
      <c r="A23" s="203" t="s">
        <v>578</v>
      </c>
      <c r="B23" s="344" t="s">
        <v>657</v>
      </c>
      <c r="C23" s="344" t="s">
        <v>659</v>
      </c>
      <c r="D23" s="218">
        <v>56</v>
      </c>
      <c r="E23" s="344">
        <v>10</v>
      </c>
      <c r="F23" s="344" t="s">
        <v>581</v>
      </c>
      <c r="G23" s="344"/>
      <c r="H23" s="420">
        <v>0</v>
      </c>
      <c r="I23" s="420">
        <v>0</v>
      </c>
      <c r="J23" s="420">
        <v>0</v>
      </c>
      <c r="K23" s="420">
        <v>0</v>
      </c>
      <c r="L23" s="417">
        <v>0</v>
      </c>
      <c r="M23" s="313"/>
    </row>
    <row r="24" spans="1:13" ht="15">
      <c r="A24" s="699" t="s">
        <v>580</v>
      </c>
      <c r="B24" s="761" t="s">
        <v>658</v>
      </c>
      <c r="C24" s="761" t="s">
        <v>660</v>
      </c>
      <c r="D24" s="218">
        <v>20</v>
      </c>
      <c r="E24" s="354" t="s">
        <v>203</v>
      </c>
      <c r="F24" s="344" t="s">
        <v>26</v>
      </c>
      <c r="G24" s="344"/>
      <c r="H24" s="508">
        <v>343734</v>
      </c>
      <c r="I24" s="508">
        <v>879290</v>
      </c>
      <c r="J24" s="508">
        <v>879290</v>
      </c>
      <c r="K24" s="508">
        <v>879290</v>
      </c>
      <c r="L24" s="509">
        <f aca="true" t="shared" si="0" ref="L24:L30">SUM(H24:K24)</f>
        <v>2981604</v>
      </c>
      <c r="M24" s="313"/>
    </row>
    <row r="25" spans="1:13" ht="15">
      <c r="A25" s="760"/>
      <c r="B25" s="762"/>
      <c r="C25" s="762"/>
      <c r="D25" s="218">
        <v>40</v>
      </c>
      <c r="E25" s="354" t="s">
        <v>203</v>
      </c>
      <c r="F25" s="344" t="s">
        <v>26</v>
      </c>
      <c r="G25" s="344"/>
      <c r="H25" s="420">
        <v>1873563.2</v>
      </c>
      <c r="I25" s="508">
        <v>1873000</v>
      </c>
      <c r="J25" s="508">
        <v>1873000</v>
      </c>
      <c r="K25" s="508">
        <v>1873000</v>
      </c>
      <c r="L25" s="509">
        <f t="shared" si="0"/>
        <v>7492563.2</v>
      </c>
      <c r="M25" s="313"/>
    </row>
    <row r="26" spans="1:13" ht="15">
      <c r="A26" s="760"/>
      <c r="B26" s="762"/>
      <c r="C26" s="762"/>
      <c r="D26" s="218">
        <v>41</v>
      </c>
      <c r="E26" s="354" t="s">
        <v>203</v>
      </c>
      <c r="F26" s="344" t="s">
        <v>26</v>
      </c>
      <c r="G26" s="344"/>
      <c r="H26" s="420">
        <v>81085</v>
      </c>
      <c r="I26" s="508">
        <v>0</v>
      </c>
      <c r="J26" s="508">
        <v>0</v>
      </c>
      <c r="K26" s="508">
        <v>0</v>
      </c>
      <c r="L26" s="509">
        <f t="shared" si="0"/>
        <v>81085</v>
      </c>
      <c r="M26" s="313"/>
    </row>
    <row r="27" spans="1:13" ht="15">
      <c r="A27" s="700"/>
      <c r="B27" s="763"/>
      <c r="C27" s="763"/>
      <c r="D27" s="218">
        <v>31</v>
      </c>
      <c r="E27" s="354" t="s">
        <v>203</v>
      </c>
      <c r="F27" s="344" t="s">
        <v>26</v>
      </c>
      <c r="G27" s="344"/>
      <c r="H27" s="420">
        <v>26701</v>
      </c>
      <c r="I27" s="508">
        <v>0</v>
      </c>
      <c r="J27" s="508">
        <v>0</v>
      </c>
      <c r="K27" s="508">
        <v>0</v>
      </c>
      <c r="L27" s="509">
        <f t="shared" si="0"/>
        <v>26701</v>
      </c>
      <c r="M27" s="313"/>
    </row>
    <row r="28" spans="1:13" ht="15">
      <c r="A28" s="699" t="s">
        <v>582</v>
      </c>
      <c r="B28" s="761" t="s">
        <v>584</v>
      </c>
      <c r="C28" s="761" t="s">
        <v>661</v>
      </c>
      <c r="D28" s="218">
        <v>20</v>
      </c>
      <c r="E28" s="344">
        <v>7</v>
      </c>
      <c r="F28" s="344" t="s">
        <v>26</v>
      </c>
      <c r="G28" s="344"/>
      <c r="H28" s="420">
        <v>14000</v>
      </c>
      <c r="I28" s="420">
        <v>14000</v>
      </c>
      <c r="J28" s="420">
        <v>14000</v>
      </c>
      <c r="K28" s="420">
        <v>14000</v>
      </c>
      <c r="L28" s="417">
        <f t="shared" si="0"/>
        <v>56000</v>
      </c>
      <c r="M28" s="313"/>
    </row>
    <row r="29" spans="1:13" ht="36" customHeight="1">
      <c r="A29" s="700"/>
      <c r="B29" s="763"/>
      <c r="C29" s="763"/>
      <c r="D29" s="218">
        <v>56</v>
      </c>
      <c r="E29" s="344">
        <v>10</v>
      </c>
      <c r="F29" s="357" t="s">
        <v>27</v>
      </c>
      <c r="G29" s="344"/>
      <c r="H29" s="420">
        <v>14000</v>
      </c>
      <c r="I29" s="420">
        <v>14000</v>
      </c>
      <c r="J29" s="420">
        <v>14000</v>
      </c>
      <c r="K29" s="420">
        <v>14000</v>
      </c>
      <c r="L29" s="417">
        <f t="shared" si="0"/>
        <v>56000</v>
      </c>
      <c r="M29" s="313"/>
    </row>
    <row r="30" spans="1:13" ht="36">
      <c r="A30" s="218" t="s">
        <v>583</v>
      </c>
      <c r="B30" s="356" t="s">
        <v>585</v>
      </c>
      <c r="C30" s="356" t="s">
        <v>662</v>
      </c>
      <c r="D30" s="344">
        <v>20</v>
      </c>
      <c r="E30" s="354" t="s">
        <v>203</v>
      </c>
      <c r="F30" s="344" t="s">
        <v>217</v>
      </c>
      <c r="G30" s="344" t="s">
        <v>581</v>
      </c>
      <c r="H30" s="419">
        <v>0</v>
      </c>
      <c r="I30" s="420">
        <v>0</v>
      </c>
      <c r="J30" s="419">
        <v>0</v>
      </c>
      <c r="K30" s="419">
        <v>0</v>
      </c>
      <c r="L30" s="417">
        <f t="shared" si="0"/>
        <v>0</v>
      </c>
      <c r="M30" s="313"/>
    </row>
    <row r="31" spans="1:13" ht="15">
      <c r="A31" s="318"/>
      <c r="B31" s="316"/>
      <c r="C31" s="316"/>
      <c r="D31" s="314"/>
      <c r="E31" s="315"/>
      <c r="F31" s="314"/>
      <c r="G31" s="314"/>
      <c r="H31" s="510"/>
      <c r="I31" s="511"/>
      <c r="J31" s="510"/>
      <c r="K31" s="510"/>
      <c r="L31" s="512"/>
      <c r="M31" s="313"/>
    </row>
    <row r="32" spans="1:13" ht="15">
      <c r="A32" s="318"/>
      <c r="B32" s="316"/>
      <c r="C32" s="316"/>
      <c r="D32" s="314"/>
      <c r="E32" s="315"/>
      <c r="F32" s="314"/>
      <c r="G32" s="314"/>
      <c r="H32" s="510"/>
      <c r="I32" s="511"/>
      <c r="J32" s="510"/>
      <c r="K32" s="510"/>
      <c r="L32" s="512"/>
      <c r="M32" s="313"/>
    </row>
    <row r="33" spans="1:13" ht="63.75">
      <c r="A33" s="305"/>
      <c r="B33" s="327" t="s">
        <v>663</v>
      </c>
      <c r="C33" s="305"/>
      <c r="D33" s="305"/>
      <c r="E33" s="305"/>
      <c r="F33" s="308"/>
      <c r="G33" s="308"/>
      <c r="H33" s="501">
        <f>SUM(H35:H41)</f>
        <v>114153953</v>
      </c>
      <c r="I33" s="501">
        <f>SUM(I35:I41)</f>
        <v>121553953</v>
      </c>
      <c r="J33" s="501">
        <f>SUM(J35:J41)</f>
        <v>129753953</v>
      </c>
      <c r="K33" s="501">
        <f>SUM(K35:K41)</f>
        <v>129753953</v>
      </c>
      <c r="L33" s="501">
        <f>SUM(H33:K33)</f>
        <v>495215812</v>
      </c>
      <c r="M33" s="306"/>
    </row>
    <row r="34" spans="1:13" ht="91.5" customHeight="1">
      <c r="A34" s="311"/>
      <c r="B34" s="311"/>
      <c r="C34" s="332" t="s">
        <v>864</v>
      </c>
      <c r="D34" s="311"/>
      <c r="E34" s="311"/>
      <c r="F34" s="311"/>
      <c r="G34" s="311"/>
      <c r="H34" s="513">
        <v>178</v>
      </c>
      <c r="I34" s="513"/>
      <c r="J34" s="513"/>
      <c r="K34" s="513">
        <v>170</v>
      </c>
      <c r="L34" s="513"/>
      <c r="M34" s="311"/>
    </row>
    <row r="35" spans="1:13" ht="72">
      <c r="A35" s="101" t="s">
        <v>61</v>
      </c>
      <c r="B35" s="94" t="s">
        <v>664</v>
      </c>
      <c r="C35" s="45" t="s">
        <v>665</v>
      </c>
      <c r="D35" s="45">
        <v>20</v>
      </c>
      <c r="E35" s="97" t="s">
        <v>203</v>
      </c>
      <c r="F35" s="45" t="s">
        <v>217</v>
      </c>
      <c r="G35" s="351"/>
      <c r="H35" s="514">
        <v>0</v>
      </c>
      <c r="I35" s="514">
        <v>0</v>
      </c>
      <c r="J35" s="514">
        <v>0</v>
      </c>
      <c r="K35" s="514">
        <v>0</v>
      </c>
      <c r="L35" s="515">
        <v>0</v>
      </c>
      <c r="M35" s="313"/>
    </row>
    <row r="36" spans="1:13" ht="36">
      <c r="A36" s="101" t="s">
        <v>62</v>
      </c>
      <c r="B36" s="94" t="s">
        <v>668</v>
      </c>
      <c r="C36" s="45" t="s">
        <v>666</v>
      </c>
      <c r="D36" s="45">
        <v>20</v>
      </c>
      <c r="E36" s="97" t="s">
        <v>203</v>
      </c>
      <c r="F36" s="45" t="s">
        <v>217</v>
      </c>
      <c r="G36" s="351"/>
      <c r="H36" s="514">
        <v>0</v>
      </c>
      <c r="I36" s="514">
        <v>0</v>
      </c>
      <c r="J36" s="514">
        <v>0</v>
      </c>
      <c r="K36" s="514">
        <v>0</v>
      </c>
      <c r="L36" s="515">
        <v>0</v>
      </c>
      <c r="M36" s="313"/>
    </row>
    <row r="37" spans="1:13" ht="36">
      <c r="A37" s="101" t="s">
        <v>586</v>
      </c>
      <c r="B37" s="45" t="s">
        <v>667</v>
      </c>
      <c r="C37" s="45" t="s">
        <v>669</v>
      </c>
      <c r="D37" s="45">
        <v>20</v>
      </c>
      <c r="E37" s="97" t="s">
        <v>203</v>
      </c>
      <c r="F37" s="45" t="s">
        <v>217</v>
      </c>
      <c r="G37" s="352"/>
      <c r="H37" s="516">
        <v>0</v>
      </c>
      <c r="I37" s="516">
        <v>0</v>
      </c>
      <c r="J37" s="516">
        <v>0</v>
      </c>
      <c r="K37" s="514">
        <v>0</v>
      </c>
      <c r="L37" s="515">
        <v>0</v>
      </c>
      <c r="M37" s="313"/>
    </row>
    <row r="38" spans="1:13" ht="51.75" customHeight="1">
      <c r="A38" s="758" t="s">
        <v>587</v>
      </c>
      <c r="B38" s="649" t="s">
        <v>670</v>
      </c>
      <c r="C38" s="649" t="s">
        <v>588</v>
      </c>
      <c r="D38" s="101">
        <v>56</v>
      </c>
      <c r="E38" s="101">
        <v>10</v>
      </c>
      <c r="F38" s="101" t="s">
        <v>27</v>
      </c>
      <c r="G38" s="352"/>
      <c r="H38" s="517">
        <v>94200000</v>
      </c>
      <c r="I38" s="517">
        <v>99100000</v>
      </c>
      <c r="J38" s="517">
        <v>104600000</v>
      </c>
      <c r="K38" s="517">
        <v>104600000</v>
      </c>
      <c r="L38" s="515">
        <f>H38+I38+J38+K38</f>
        <v>402500000</v>
      </c>
      <c r="M38" s="313"/>
    </row>
    <row r="39" spans="1:13" ht="54.75" customHeight="1">
      <c r="A39" s="759"/>
      <c r="B39" s="650"/>
      <c r="C39" s="650"/>
      <c r="D39" s="101">
        <v>20</v>
      </c>
      <c r="E39" s="101">
        <v>7</v>
      </c>
      <c r="F39" s="101" t="s">
        <v>26</v>
      </c>
      <c r="G39" s="352"/>
      <c r="H39" s="517">
        <v>253953</v>
      </c>
      <c r="I39" s="517">
        <v>253953</v>
      </c>
      <c r="J39" s="517">
        <v>253953</v>
      </c>
      <c r="K39" s="517">
        <v>253953</v>
      </c>
      <c r="L39" s="518">
        <f>SUM(H39:K39)</f>
        <v>1015812</v>
      </c>
      <c r="M39" s="313"/>
    </row>
    <row r="40" spans="1:13" ht="60">
      <c r="A40" s="101" t="s">
        <v>589</v>
      </c>
      <c r="B40" s="45" t="s">
        <v>671</v>
      </c>
      <c r="C40" s="45" t="s">
        <v>672</v>
      </c>
      <c r="D40" s="101">
        <v>56</v>
      </c>
      <c r="E40" s="101">
        <v>10</v>
      </c>
      <c r="F40" s="101" t="s">
        <v>27</v>
      </c>
      <c r="G40" s="352"/>
      <c r="H40" s="514">
        <v>19700000</v>
      </c>
      <c r="I40" s="514">
        <v>22200000</v>
      </c>
      <c r="J40" s="514">
        <v>24900000</v>
      </c>
      <c r="K40" s="514">
        <v>24900000</v>
      </c>
      <c r="L40" s="515">
        <f>H40+I40+J40+K40</f>
        <v>91700000</v>
      </c>
      <c r="M40" s="313"/>
    </row>
    <row r="41" spans="1:13" ht="77.25" customHeight="1">
      <c r="A41" s="101" t="s">
        <v>590</v>
      </c>
      <c r="B41" s="45" t="s">
        <v>591</v>
      </c>
      <c r="C41" s="45" t="s">
        <v>673</v>
      </c>
      <c r="D41" s="101">
        <v>56</v>
      </c>
      <c r="E41" s="101">
        <v>10</v>
      </c>
      <c r="F41" s="101" t="s">
        <v>581</v>
      </c>
      <c r="G41" s="352"/>
      <c r="H41" s="516">
        <v>0</v>
      </c>
      <c r="I41" s="516">
        <v>0</v>
      </c>
      <c r="J41" s="516">
        <v>0</v>
      </c>
      <c r="K41" s="516">
        <v>0</v>
      </c>
      <c r="L41" s="519">
        <v>0</v>
      </c>
      <c r="M41" s="313"/>
    </row>
    <row r="42" spans="1:13" ht="15">
      <c r="A42" s="313"/>
      <c r="B42" s="314"/>
      <c r="C42" s="314"/>
      <c r="D42" s="313"/>
      <c r="E42" s="313"/>
      <c r="F42" s="313"/>
      <c r="G42" s="313"/>
      <c r="H42" s="510"/>
      <c r="I42" s="510"/>
      <c r="J42" s="510"/>
      <c r="K42" s="510"/>
      <c r="L42" s="510"/>
      <c r="M42" s="313"/>
    </row>
    <row r="43" spans="1:13" ht="15">
      <c r="A43" s="313"/>
      <c r="B43" s="314"/>
      <c r="C43" s="314"/>
      <c r="D43" s="313"/>
      <c r="E43" s="313"/>
      <c r="F43" s="313"/>
      <c r="G43" s="313"/>
      <c r="H43" s="510"/>
      <c r="I43" s="510"/>
      <c r="J43" s="510"/>
      <c r="K43" s="510"/>
      <c r="L43" s="510"/>
      <c r="M43" s="313"/>
    </row>
    <row r="44" spans="1:13" ht="81" customHeight="1">
      <c r="A44" s="305"/>
      <c r="B44" s="327" t="s">
        <v>774</v>
      </c>
      <c r="C44" s="305"/>
      <c r="D44" s="305"/>
      <c r="E44" s="305"/>
      <c r="F44" s="308"/>
      <c r="G44" s="308"/>
      <c r="H44" s="501">
        <f>SUM(H48:H59)</f>
        <v>462594221.494</v>
      </c>
      <c r="I44" s="501">
        <f>SUM(I48:I59)</f>
        <v>476066140.18388</v>
      </c>
      <c r="J44" s="501">
        <f>SUM(J48:J59)</f>
        <v>489367434.2475576</v>
      </c>
      <c r="K44" s="501">
        <f>SUM(K48:K59)</f>
        <v>489368754.19250876</v>
      </c>
      <c r="L44" s="501">
        <f>SUM(H44:K44)</f>
        <v>1917396550.1179464</v>
      </c>
      <c r="M44" s="306"/>
    </row>
    <row r="45" spans="1:13" ht="51">
      <c r="A45" s="311"/>
      <c r="B45" s="311"/>
      <c r="C45" s="332" t="s">
        <v>865</v>
      </c>
      <c r="D45" s="311"/>
      <c r="E45" s="311"/>
      <c r="F45" s="311"/>
      <c r="G45" s="311"/>
      <c r="H45" s="513">
        <v>4300</v>
      </c>
      <c r="I45" s="513"/>
      <c r="J45" s="513"/>
      <c r="K45" s="513">
        <v>3700</v>
      </c>
      <c r="L45" s="513"/>
      <c r="M45" s="311"/>
    </row>
    <row r="46" spans="1:13" ht="75" customHeight="1">
      <c r="A46" s="311"/>
      <c r="B46" s="311"/>
      <c r="C46" s="332" t="s">
        <v>866</v>
      </c>
      <c r="D46" s="311"/>
      <c r="E46" s="311"/>
      <c r="F46" s="311"/>
      <c r="G46" s="311"/>
      <c r="H46" s="513">
        <v>5.2</v>
      </c>
      <c r="I46" s="513"/>
      <c r="J46" s="513"/>
      <c r="K46" s="513">
        <v>4.6</v>
      </c>
      <c r="L46" s="513"/>
      <c r="M46" s="311"/>
    </row>
    <row r="47" spans="1:13" ht="38.25">
      <c r="A47" s="311"/>
      <c r="B47" s="311"/>
      <c r="C47" s="332" t="s">
        <v>867</v>
      </c>
      <c r="D47" s="311"/>
      <c r="E47" s="311"/>
      <c r="F47" s="311"/>
      <c r="G47" s="311"/>
      <c r="H47" s="520">
        <v>0.75</v>
      </c>
      <c r="I47" s="513"/>
      <c r="J47" s="513"/>
      <c r="K47" s="520">
        <v>0.83</v>
      </c>
      <c r="L47" s="513"/>
      <c r="M47" s="311"/>
    </row>
    <row r="48" spans="1:13" ht="78" customHeight="1">
      <c r="A48" s="101" t="s">
        <v>63</v>
      </c>
      <c r="B48" s="94" t="s">
        <v>891</v>
      </c>
      <c r="C48" s="45" t="s">
        <v>674</v>
      </c>
      <c r="D48" s="45">
        <v>20</v>
      </c>
      <c r="E48" s="97" t="s">
        <v>203</v>
      </c>
      <c r="F48" s="45" t="s">
        <v>217</v>
      </c>
      <c r="G48" s="45"/>
      <c r="H48" s="420">
        <v>0</v>
      </c>
      <c r="I48" s="420">
        <v>0</v>
      </c>
      <c r="J48" s="420">
        <v>0</v>
      </c>
      <c r="K48" s="420">
        <v>0</v>
      </c>
      <c r="L48" s="431">
        <v>0</v>
      </c>
      <c r="M48" s="313"/>
    </row>
    <row r="49" spans="1:13" s="588" customFormat="1" ht="84" customHeight="1">
      <c r="A49" s="624" t="s">
        <v>64</v>
      </c>
      <c r="B49" s="625" t="s">
        <v>921</v>
      </c>
      <c r="C49" s="625" t="s">
        <v>892</v>
      </c>
      <c r="D49" s="589">
        <v>20</v>
      </c>
      <c r="E49" s="590" t="s">
        <v>203</v>
      </c>
      <c r="F49" s="589" t="s">
        <v>217</v>
      </c>
      <c r="G49" s="589"/>
      <c r="H49" s="592">
        <v>0</v>
      </c>
      <c r="I49" s="592">
        <v>0</v>
      </c>
      <c r="J49" s="592">
        <v>0</v>
      </c>
      <c r="K49" s="592">
        <v>0</v>
      </c>
      <c r="L49" s="592">
        <v>0</v>
      </c>
      <c r="M49" s="313"/>
    </row>
    <row r="50" spans="1:13" s="588" customFormat="1" ht="49.5" customHeight="1">
      <c r="A50" s="624" t="s">
        <v>592</v>
      </c>
      <c r="B50" s="625" t="s">
        <v>922</v>
      </c>
      <c r="C50" s="625" t="s">
        <v>893</v>
      </c>
      <c r="D50" s="589">
        <v>20</v>
      </c>
      <c r="E50" s="590">
        <v>7</v>
      </c>
      <c r="F50" s="589" t="s">
        <v>217</v>
      </c>
      <c r="G50" s="589"/>
      <c r="H50" s="592">
        <v>0</v>
      </c>
      <c r="I50" s="592">
        <v>0</v>
      </c>
      <c r="J50" s="592">
        <v>0</v>
      </c>
      <c r="K50" s="592">
        <v>0</v>
      </c>
      <c r="L50" s="592">
        <v>0</v>
      </c>
      <c r="M50" s="313"/>
    </row>
    <row r="51" spans="1:13" ht="27" customHeight="1">
      <c r="A51" s="710" t="s">
        <v>593</v>
      </c>
      <c r="B51" s="766" t="s">
        <v>675</v>
      </c>
      <c r="C51" s="766" t="s">
        <v>676</v>
      </c>
      <c r="D51" s="596">
        <v>56</v>
      </c>
      <c r="E51" s="596">
        <v>10</v>
      </c>
      <c r="F51" s="634" t="s">
        <v>581</v>
      </c>
      <c r="G51" s="634"/>
      <c r="H51" s="635">
        <v>0</v>
      </c>
      <c r="I51" s="635">
        <v>0</v>
      </c>
      <c r="J51" s="635">
        <v>0</v>
      </c>
      <c r="K51" s="635">
        <v>0</v>
      </c>
      <c r="L51" s="636">
        <v>0</v>
      </c>
      <c r="M51" s="313"/>
    </row>
    <row r="52" spans="1:13" ht="24.75" customHeight="1">
      <c r="A52" s="711"/>
      <c r="B52" s="767"/>
      <c r="C52" s="767"/>
      <c r="D52" s="596">
        <v>20</v>
      </c>
      <c r="E52" s="597" t="s">
        <v>203</v>
      </c>
      <c r="F52" s="634" t="s">
        <v>217</v>
      </c>
      <c r="G52" s="634"/>
      <c r="H52" s="635">
        <v>0</v>
      </c>
      <c r="I52" s="635">
        <v>0</v>
      </c>
      <c r="J52" s="635">
        <v>0</v>
      </c>
      <c r="K52" s="635">
        <v>0</v>
      </c>
      <c r="L52" s="636">
        <v>0</v>
      </c>
      <c r="M52" s="313"/>
    </row>
    <row r="53" spans="1:13" ht="48" customHeight="1">
      <c r="A53" s="647" t="s">
        <v>595</v>
      </c>
      <c r="B53" s="649" t="s">
        <v>876</v>
      </c>
      <c r="C53" s="649" t="s">
        <v>677</v>
      </c>
      <c r="D53" s="101">
        <v>56</v>
      </c>
      <c r="E53" s="45">
        <v>10</v>
      </c>
      <c r="F53" s="359" t="s">
        <v>27</v>
      </c>
      <c r="G53" s="360"/>
      <c r="H53" s="508">
        <v>460600000</v>
      </c>
      <c r="I53" s="508">
        <v>473900000</v>
      </c>
      <c r="J53" s="508">
        <v>487200000</v>
      </c>
      <c r="K53" s="508">
        <v>487200000</v>
      </c>
      <c r="L53" s="431">
        <f>H53+I53+J53+K53</f>
        <v>1908900000</v>
      </c>
      <c r="M53" s="313"/>
    </row>
    <row r="54" spans="1:13" s="588" customFormat="1" ht="15">
      <c r="A54" s="648"/>
      <c r="B54" s="650"/>
      <c r="C54" s="650"/>
      <c r="D54" s="156" t="s">
        <v>202</v>
      </c>
      <c r="E54" s="45" t="s">
        <v>203</v>
      </c>
      <c r="F54" s="359" t="s">
        <v>26</v>
      </c>
      <c r="G54" s="360"/>
      <c r="H54" s="508">
        <v>63434.494</v>
      </c>
      <c r="I54" s="508">
        <f>H54*1.02</f>
        <v>64703.18388</v>
      </c>
      <c r="J54" s="508">
        <f>I54*1.02</f>
        <v>65997.2475576</v>
      </c>
      <c r="K54" s="508">
        <f>J54*1.02</f>
        <v>67317.192508752</v>
      </c>
      <c r="L54" s="622">
        <f>H54+I54+J54+K54</f>
        <v>261452.117946352</v>
      </c>
      <c r="M54" s="313"/>
    </row>
    <row r="55" spans="1:13" ht="36">
      <c r="A55" s="101" t="s">
        <v>597</v>
      </c>
      <c r="B55" s="45" t="s">
        <v>594</v>
      </c>
      <c r="C55" s="45" t="s">
        <v>678</v>
      </c>
      <c r="D55" s="156" t="s">
        <v>202</v>
      </c>
      <c r="E55" s="45" t="s">
        <v>203</v>
      </c>
      <c r="F55" s="156" t="s">
        <v>569</v>
      </c>
      <c r="G55" s="360"/>
      <c r="H55" s="508">
        <v>172269</v>
      </c>
      <c r="I55" s="508">
        <v>172269</v>
      </c>
      <c r="J55" s="508">
        <v>172269</v>
      </c>
      <c r="K55" s="508">
        <v>172269</v>
      </c>
      <c r="L55" s="522">
        <f>SUM(H55:K55)</f>
        <v>689076</v>
      </c>
      <c r="M55" s="313"/>
    </row>
    <row r="56" spans="1:13" ht="27.75" customHeight="1">
      <c r="A56" s="101" t="s">
        <v>600</v>
      </c>
      <c r="B56" s="172" t="s">
        <v>596</v>
      </c>
      <c r="C56" s="45" t="s">
        <v>679</v>
      </c>
      <c r="D56" s="156" t="s">
        <v>202</v>
      </c>
      <c r="E56" s="45" t="s">
        <v>203</v>
      </c>
      <c r="F56" s="359" t="s">
        <v>26</v>
      </c>
      <c r="G56" s="156"/>
      <c r="H56" s="521">
        <v>63434</v>
      </c>
      <c r="I56" s="521">
        <v>63434</v>
      </c>
      <c r="J56" s="521">
        <v>63434</v>
      </c>
      <c r="K56" s="521">
        <v>63434</v>
      </c>
      <c r="L56" s="522">
        <f>SUM(H56:K56)</f>
        <v>253736</v>
      </c>
      <c r="M56" s="313"/>
    </row>
    <row r="57" spans="1:13" ht="35.25" customHeight="1">
      <c r="A57" s="647" t="s">
        <v>894</v>
      </c>
      <c r="B57" s="649" t="s">
        <v>598</v>
      </c>
      <c r="C57" s="664" t="s">
        <v>680</v>
      </c>
      <c r="D57" s="156">
        <v>56</v>
      </c>
      <c r="E57" s="45">
        <v>10</v>
      </c>
      <c r="F57" s="101" t="s">
        <v>599</v>
      </c>
      <c r="G57" s="101"/>
      <c r="H57" s="508">
        <v>1252000</v>
      </c>
      <c r="I57" s="508">
        <v>1252000</v>
      </c>
      <c r="J57" s="508">
        <v>1252000</v>
      </c>
      <c r="K57" s="508">
        <v>1252000</v>
      </c>
      <c r="L57" s="522">
        <f>SUM(H57:K57)</f>
        <v>5008000</v>
      </c>
      <c r="M57" s="313"/>
    </row>
    <row r="58" spans="1:13" ht="36" customHeight="1">
      <c r="A58" s="648"/>
      <c r="B58" s="650"/>
      <c r="C58" s="765"/>
      <c r="D58" s="156">
        <v>20</v>
      </c>
      <c r="E58" s="45" t="s">
        <v>203</v>
      </c>
      <c r="F58" s="101" t="s">
        <v>26</v>
      </c>
      <c r="G58" s="101"/>
      <c r="H58" s="438">
        <v>157084</v>
      </c>
      <c r="I58" s="438">
        <v>323734</v>
      </c>
      <c r="J58" s="438">
        <v>323734</v>
      </c>
      <c r="K58" s="438">
        <v>323734</v>
      </c>
      <c r="L58" s="522">
        <f>SUM(H58:K58)</f>
        <v>1128286</v>
      </c>
      <c r="M58" s="313"/>
    </row>
    <row r="59" spans="1:13" ht="33" customHeight="1">
      <c r="A59" s="361" t="s">
        <v>895</v>
      </c>
      <c r="B59" s="45" t="s">
        <v>601</v>
      </c>
      <c r="C59" s="45" t="s">
        <v>681</v>
      </c>
      <c r="D59" s="156">
        <v>56</v>
      </c>
      <c r="E59" s="45">
        <v>10</v>
      </c>
      <c r="F59" s="359" t="s">
        <v>27</v>
      </c>
      <c r="G59" s="360"/>
      <c r="H59" s="523">
        <v>286000</v>
      </c>
      <c r="I59" s="523">
        <v>290000</v>
      </c>
      <c r="J59" s="523">
        <v>290000</v>
      </c>
      <c r="K59" s="523">
        <v>290000</v>
      </c>
      <c r="L59" s="522">
        <f>SUM(H59:K59)</f>
        <v>1156000</v>
      </c>
      <c r="M59" s="313"/>
    </row>
    <row r="60" spans="1:13" ht="15">
      <c r="A60" s="107"/>
      <c r="B60" s="328"/>
      <c r="C60" s="328"/>
      <c r="D60" s="318"/>
      <c r="E60" s="318"/>
      <c r="F60" s="318"/>
      <c r="G60" s="318"/>
      <c r="H60" s="524"/>
      <c r="I60" s="524"/>
      <c r="J60" s="524"/>
      <c r="K60" s="524"/>
      <c r="L60" s="524"/>
      <c r="M60" s="313"/>
    </row>
    <row r="61" spans="1:13" ht="15">
      <c r="A61" s="313"/>
      <c r="B61" s="314"/>
      <c r="C61" s="314"/>
      <c r="D61" s="318"/>
      <c r="E61" s="318"/>
      <c r="F61" s="318"/>
      <c r="G61" s="318"/>
      <c r="H61" s="524"/>
      <c r="I61" s="524"/>
      <c r="J61" s="524"/>
      <c r="K61" s="524"/>
      <c r="L61" s="524"/>
      <c r="M61" s="313"/>
    </row>
    <row r="62" spans="1:13" ht="168" customHeight="1">
      <c r="A62" s="305"/>
      <c r="B62" s="327" t="s">
        <v>913</v>
      </c>
      <c r="C62" s="305"/>
      <c r="D62" s="305"/>
      <c r="E62" s="305"/>
      <c r="F62" s="308"/>
      <c r="G62" s="308"/>
      <c r="H62" s="501">
        <f>SUM(H65:H78)</f>
        <v>210176056</v>
      </c>
      <c r="I62" s="501">
        <f>SUM(I65:I78)</f>
        <v>199020921</v>
      </c>
      <c r="J62" s="501">
        <f>SUM(J65:J78)</f>
        <v>212153555</v>
      </c>
      <c r="K62" s="501">
        <f>SUM(K65:K78)</f>
        <v>212277361</v>
      </c>
      <c r="L62" s="501">
        <f>SUM(H62:K62)</f>
        <v>833627893</v>
      </c>
      <c r="M62" s="306"/>
    </row>
    <row r="63" spans="1:13" ht="77.25" customHeight="1">
      <c r="A63" s="335"/>
      <c r="B63" s="336"/>
      <c r="C63" s="363" t="s">
        <v>868</v>
      </c>
      <c r="D63" s="338"/>
      <c r="E63" s="338"/>
      <c r="F63" s="339"/>
      <c r="G63" s="339"/>
      <c r="H63" s="525">
        <v>0.123</v>
      </c>
      <c r="I63" s="526"/>
      <c r="J63" s="526"/>
      <c r="K63" s="525">
        <v>0.123</v>
      </c>
      <c r="L63" s="527"/>
      <c r="M63" s="337"/>
    </row>
    <row r="64" spans="1:13" ht="107.25" customHeight="1">
      <c r="A64" s="311"/>
      <c r="B64" s="334"/>
      <c r="C64" s="290" t="s">
        <v>869</v>
      </c>
      <c r="D64" s="311"/>
      <c r="E64" s="311"/>
      <c r="F64" s="311"/>
      <c r="G64" s="311"/>
      <c r="H64" s="513">
        <v>280</v>
      </c>
      <c r="I64" s="513"/>
      <c r="J64" s="513"/>
      <c r="K64" s="513">
        <v>230</v>
      </c>
      <c r="L64" s="513"/>
      <c r="M64" s="311"/>
    </row>
    <row r="65" spans="1:13" ht="36">
      <c r="A65" s="101" t="s">
        <v>65</v>
      </c>
      <c r="B65" s="94" t="s">
        <v>602</v>
      </c>
      <c r="C65" s="45" t="s">
        <v>682</v>
      </c>
      <c r="D65" s="45">
        <v>20</v>
      </c>
      <c r="E65" s="97" t="s">
        <v>203</v>
      </c>
      <c r="F65" s="45" t="s">
        <v>217</v>
      </c>
      <c r="G65" s="45" t="s">
        <v>581</v>
      </c>
      <c r="H65" s="420">
        <v>0</v>
      </c>
      <c r="I65" s="420">
        <v>0</v>
      </c>
      <c r="J65" s="420">
        <v>0</v>
      </c>
      <c r="K65" s="420">
        <v>0</v>
      </c>
      <c r="L65" s="431">
        <v>0</v>
      </c>
      <c r="M65" s="313"/>
    </row>
    <row r="66" spans="1:13" ht="36">
      <c r="A66" s="101" t="s">
        <v>66</v>
      </c>
      <c r="B66" s="94" t="s">
        <v>603</v>
      </c>
      <c r="C66" s="45" t="s">
        <v>683</v>
      </c>
      <c r="D66" s="45">
        <v>20</v>
      </c>
      <c r="E66" s="97" t="s">
        <v>203</v>
      </c>
      <c r="F66" s="45" t="s">
        <v>217</v>
      </c>
      <c r="G66" s="45"/>
      <c r="H66" s="420">
        <v>0</v>
      </c>
      <c r="I66" s="420">
        <v>0</v>
      </c>
      <c r="J66" s="420">
        <v>0</v>
      </c>
      <c r="K66" s="420">
        <v>0</v>
      </c>
      <c r="L66" s="431">
        <v>0</v>
      </c>
      <c r="M66" s="313"/>
    </row>
    <row r="67" spans="1:13" ht="24">
      <c r="A67" s="101" t="s">
        <v>605</v>
      </c>
      <c r="B67" s="94" t="s">
        <v>604</v>
      </c>
      <c r="C67" s="45" t="s">
        <v>684</v>
      </c>
      <c r="D67" s="156">
        <v>56</v>
      </c>
      <c r="E67" s="45">
        <v>10</v>
      </c>
      <c r="F67" s="359" t="s">
        <v>27</v>
      </c>
      <c r="G67" s="360"/>
      <c r="H67" s="523">
        <v>8000000</v>
      </c>
      <c r="I67" s="523">
        <v>8300000</v>
      </c>
      <c r="J67" s="523">
        <v>8500000</v>
      </c>
      <c r="K67" s="523">
        <v>8500000</v>
      </c>
      <c r="L67" s="522">
        <f>SUM(H67:K67)</f>
        <v>33300000</v>
      </c>
      <c r="M67" s="313"/>
    </row>
    <row r="68" spans="1:13" ht="36">
      <c r="A68" s="101" t="s">
        <v>607</v>
      </c>
      <c r="B68" s="45" t="s">
        <v>606</v>
      </c>
      <c r="C68" s="45" t="s">
        <v>685</v>
      </c>
      <c r="D68" s="156">
        <v>56</v>
      </c>
      <c r="E68" s="45">
        <v>10</v>
      </c>
      <c r="F68" s="359" t="s">
        <v>27</v>
      </c>
      <c r="G68" s="360"/>
      <c r="H68" s="523">
        <v>120700000</v>
      </c>
      <c r="I68" s="523">
        <v>129500000</v>
      </c>
      <c r="J68" s="523">
        <v>138900000</v>
      </c>
      <c r="K68" s="523">
        <v>138900000</v>
      </c>
      <c r="L68" s="522">
        <f>SUM(H68:K68)</f>
        <v>528000000</v>
      </c>
      <c r="M68" s="313"/>
    </row>
    <row r="69" spans="1:13" ht="48">
      <c r="A69" s="101" t="s">
        <v>608</v>
      </c>
      <c r="B69" s="45" t="s">
        <v>686</v>
      </c>
      <c r="C69" s="45" t="s">
        <v>688</v>
      </c>
      <c r="D69" s="156">
        <v>56</v>
      </c>
      <c r="E69" s="45">
        <v>10</v>
      </c>
      <c r="F69" s="359" t="s">
        <v>27</v>
      </c>
      <c r="G69" s="360"/>
      <c r="H69" s="523">
        <v>19200000</v>
      </c>
      <c r="I69" s="523">
        <v>23100000</v>
      </c>
      <c r="J69" s="523">
        <v>26500000</v>
      </c>
      <c r="K69" s="523">
        <v>26500000</v>
      </c>
      <c r="L69" s="522">
        <f>SUM(H69:K69)</f>
        <v>95300000</v>
      </c>
      <c r="M69" s="313"/>
    </row>
    <row r="70" spans="1:13" ht="19.5" customHeight="1">
      <c r="A70" s="647" t="s">
        <v>609</v>
      </c>
      <c r="B70" s="649" t="s">
        <v>687</v>
      </c>
      <c r="C70" s="649" t="s">
        <v>689</v>
      </c>
      <c r="D70" s="156">
        <v>20</v>
      </c>
      <c r="E70" s="97" t="s">
        <v>203</v>
      </c>
      <c r="F70" s="101" t="s">
        <v>26</v>
      </c>
      <c r="G70" s="101"/>
      <c r="H70" s="523">
        <v>10097433</v>
      </c>
      <c r="I70" s="523">
        <v>11241882</v>
      </c>
      <c r="J70" s="523">
        <v>11258299</v>
      </c>
      <c r="K70" s="523">
        <v>11233028</v>
      </c>
      <c r="L70" s="522">
        <f>SUM(H70:K70)</f>
        <v>43830642</v>
      </c>
      <c r="M70" s="313"/>
    </row>
    <row r="71" spans="1:13" ht="18.75" customHeight="1">
      <c r="A71" s="648"/>
      <c r="B71" s="736"/>
      <c r="C71" s="650"/>
      <c r="D71" s="156">
        <v>20</v>
      </c>
      <c r="E71" s="97"/>
      <c r="F71" s="101" t="s">
        <v>91</v>
      </c>
      <c r="G71" s="101"/>
      <c r="H71" s="523">
        <v>15800000</v>
      </c>
      <c r="I71" s="523">
        <v>15800000</v>
      </c>
      <c r="J71" s="523">
        <v>15800000</v>
      </c>
      <c r="K71" s="523">
        <v>15800000</v>
      </c>
      <c r="L71" s="522">
        <f>H71+I71+J71+K71</f>
        <v>63200000</v>
      </c>
      <c r="M71" s="313"/>
    </row>
    <row r="72" spans="1:13" ht="48">
      <c r="A72" s="101" t="s">
        <v>610</v>
      </c>
      <c r="B72" s="141" t="s">
        <v>690</v>
      </c>
      <c r="C72" s="299" t="s">
        <v>691</v>
      </c>
      <c r="D72" s="156">
        <v>20</v>
      </c>
      <c r="E72" s="97" t="s">
        <v>203</v>
      </c>
      <c r="F72" s="156" t="s">
        <v>26</v>
      </c>
      <c r="G72" s="156" t="s">
        <v>27</v>
      </c>
      <c r="H72" s="523">
        <v>150000</v>
      </c>
      <c r="I72" s="523">
        <v>180000</v>
      </c>
      <c r="J72" s="523">
        <v>225000</v>
      </c>
      <c r="K72" s="523">
        <v>300000</v>
      </c>
      <c r="L72" s="522">
        <f>SUM(H72:K72)</f>
        <v>855000</v>
      </c>
      <c r="M72" s="313"/>
    </row>
    <row r="73" spans="1:13" ht="61.5" customHeight="1">
      <c r="A73" s="101" t="s">
        <v>611</v>
      </c>
      <c r="B73" s="45" t="s">
        <v>924</v>
      </c>
      <c r="C73" s="45" t="s">
        <v>692</v>
      </c>
      <c r="D73" s="156">
        <v>31</v>
      </c>
      <c r="E73" s="97" t="s">
        <v>203</v>
      </c>
      <c r="F73" s="101" t="s">
        <v>569</v>
      </c>
      <c r="G73" s="101"/>
      <c r="H73" s="420">
        <v>33500000</v>
      </c>
      <c r="I73" s="419">
        <v>0</v>
      </c>
      <c r="J73" s="419">
        <v>0</v>
      </c>
      <c r="K73" s="419">
        <v>0</v>
      </c>
      <c r="L73" s="431">
        <f>H73+I73</f>
        <v>33500000</v>
      </c>
      <c r="M73" s="313"/>
    </row>
    <row r="74" spans="1:13" ht="48">
      <c r="A74" s="361" t="s">
        <v>614</v>
      </c>
      <c r="B74" s="45" t="s">
        <v>693</v>
      </c>
      <c r="C74" s="45" t="s">
        <v>612</v>
      </c>
      <c r="D74" s="156">
        <v>20</v>
      </c>
      <c r="E74" s="97" t="s">
        <v>203</v>
      </c>
      <c r="F74" s="101" t="s">
        <v>26</v>
      </c>
      <c r="G74" s="101" t="s">
        <v>613</v>
      </c>
      <c r="H74" s="523">
        <v>2310916</v>
      </c>
      <c r="I74" s="523">
        <v>2264851</v>
      </c>
      <c r="J74" s="523">
        <v>2336068</v>
      </c>
      <c r="K74" s="644">
        <v>2410145</v>
      </c>
      <c r="L74" s="522">
        <f>SUM(H74:K74)</f>
        <v>9321980</v>
      </c>
      <c r="M74" s="313"/>
    </row>
    <row r="75" spans="1:13" s="588" customFormat="1" ht="87.75" customHeight="1">
      <c r="A75" s="278" t="s">
        <v>616</v>
      </c>
      <c r="B75" s="171" t="s">
        <v>923</v>
      </c>
      <c r="C75" s="171" t="s">
        <v>916</v>
      </c>
      <c r="D75" s="156">
        <v>20</v>
      </c>
      <c r="E75" s="97" t="s">
        <v>203</v>
      </c>
      <c r="F75" s="101" t="s">
        <v>26</v>
      </c>
      <c r="G75" s="176"/>
      <c r="H75" s="641">
        <v>0</v>
      </c>
      <c r="I75" s="641">
        <v>7995347</v>
      </c>
      <c r="J75" s="641">
        <v>7995347</v>
      </c>
      <c r="K75" s="641">
        <v>7995347</v>
      </c>
      <c r="L75" s="522">
        <f>SUM(H75:K75)</f>
        <v>23986041</v>
      </c>
      <c r="M75" s="319"/>
    </row>
    <row r="76" spans="1:13" ht="38.25" customHeight="1">
      <c r="A76" s="647" t="s">
        <v>705</v>
      </c>
      <c r="B76" s="649" t="s">
        <v>694</v>
      </c>
      <c r="C76" s="651" t="s">
        <v>615</v>
      </c>
      <c r="D76" s="262">
        <v>20</v>
      </c>
      <c r="E76" s="233" t="s">
        <v>203</v>
      </c>
      <c r="F76" s="171" t="s">
        <v>26</v>
      </c>
      <c r="G76" s="171"/>
      <c r="H76" s="528">
        <v>290798</v>
      </c>
      <c r="I76" s="528">
        <v>511932</v>
      </c>
      <c r="J76" s="528">
        <v>511932</v>
      </c>
      <c r="K76" s="528">
        <v>511932</v>
      </c>
      <c r="L76" s="529">
        <f>SUM(H76:K76)</f>
        <v>1826594</v>
      </c>
      <c r="M76" s="319"/>
    </row>
    <row r="77" spans="1:13" ht="26.25" customHeight="1">
      <c r="A77" s="648"/>
      <c r="B77" s="650"/>
      <c r="C77" s="652"/>
      <c r="D77" s="262"/>
      <c r="E77" s="233"/>
      <c r="F77" s="171" t="s">
        <v>91</v>
      </c>
      <c r="G77" s="171"/>
      <c r="H77" s="419">
        <v>0</v>
      </c>
      <c r="I77" s="419">
        <v>0</v>
      </c>
      <c r="J77" s="419">
        <v>0</v>
      </c>
      <c r="K77" s="419">
        <v>0</v>
      </c>
      <c r="L77" s="529">
        <f>SUM(H77:K77)</f>
        <v>0</v>
      </c>
      <c r="M77" s="319"/>
    </row>
    <row r="78" spans="1:13" ht="36">
      <c r="A78" s="101" t="s">
        <v>915</v>
      </c>
      <c r="B78" s="45" t="s">
        <v>617</v>
      </c>
      <c r="C78" s="156" t="s">
        <v>618</v>
      </c>
      <c r="D78" s="101">
        <v>20</v>
      </c>
      <c r="E78" s="100" t="s">
        <v>203</v>
      </c>
      <c r="F78" s="45" t="s">
        <v>26</v>
      </c>
      <c r="G78" s="101"/>
      <c r="H78" s="523">
        <v>126909</v>
      </c>
      <c r="I78" s="523">
        <v>126909</v>
      </c>
      <c r="J78" s="523">
        <v>126909</v>
      </c>
      <c r="K78" s="523">
        <v>126909</v>
      </c>
      <c r="L78" s="522">
        <f>SUM(H78:K78)</f>
        <v>507636</v>
      </c>
      <c r="M78" s="313"/>
    </row>
    <row r="79" spans="1:13" ht="15">
      <c r="A79" s="320"/>
      <c r="B79" s="321"/>
      <c r="C79" s="322"/>
      <c r="D79" s="323"/>
      <c r="E79" s="324"/>
      <c r="F79" s="321"/>
      <c r="G79" s="321"/>
      <c r="H79" s="530"/>
      <c r="I79" s="530"/>
      <c r="J79" s="530"/>
      <c r="K79" s="530"/>
      <c r="L79" s="531"/>
      <c r="M79" s="320"/>
    </row>
    <row r="80" spans="1:13" ht="15">
      <c r="A80" s="317"/>
      <c r="B80" s="317"/>
      <c r="C80" s="317"/>
      <c r="D80" s="317"/>
      <c r="E80" s="317"/>
      <c r="F80" s="317"/>
      <c r="G80" s="317"/>
      <c r="H80" s="532"/>
      <c r="I80" s="532"/>
      <c r="J80" s="532"/>
      <c r="K80" s="532"/>
      <c r="L80" s="532"/>
      <c r="M80" s="317"/>
    </row>
    <row r="81" spans="1:13" ht="74.25" customHeight="1">
      <c r="A81" s="305"/>
      <c r="B81" s="327" t="s">
        <v>744</v>
      </c>
      <c r="C81" s="305"/>
      <c r="D81" s="305"/>
      <c r="E81" s="305"/>
      <c r="F81" s="308"/>
      <c r="G81" s="308"/>
      <c r="H81" s="501">
        <f>SUM(H84:H88)</f>
        <v>29053219</v>
      </c>
      <c r="I81" s="501">
        <f>SUM(I84:I88)</f>
        <v>35359980</v>
      </c>
      <c r="J81" s="501">
        <f>SUM(J84:J88)</f>
        <v>36354387</v>
      </c>
      <c r="K81" s="501">
        <f>SUM(K84:K88)</f>
        <v>37130026</v>
      </c>
      <c r="L81" s="501">
        <f>SUM(H81:K81)</f>
        <v>137897612</v>
      </c>
      <c r="M81" s="306"/>
    </row>
    <row r="82" spans="1:13" ht="63.75" customHeight="1">
      <c r="A82" s="311"/>
      <c r="B82" s="311"/>
      <c r="C82" s="332" t="s">
        <v>870</v>
      </c>
      <c r="D82" s="311"/>
      <c r="E82" s="311"/>
      <c r="F82" s="311"/>
      <c r="G82" s="311"/>
      <c r="H82" s="513" t="s">
        <v>706</v>
      </c>
      <c r="I82" s="513"/>
      <c r="J82" s="513"/>
      <c r="K82" s="513" t="s">
        <v>706</v>
      </c>
      <c r="L82" s="513"/>
      <c r="M82" s="311"/>
    </row>
    <row r="83" spans="1:13" ht="72" customHeight="1">
      <c r="A83" s="311"/>
      <c r="B83" s="311"/>
      <c r="C83" s="332" t="s">
        <v>871</v>
      </c>
      <c r="D83" s="311"/>
      <c r="E83" s="311"/>
      <c r="F83" s="311"/>
      <c r="G83" s="311"/>
      <c r="H83" s="513" t="s">
        <v>707</v>
      </c>
      <c r="I83" s="513"/>
      <c r="J83" s="513"/>
      <c r="K83" s="513" t="s">
        <v>707</v>
      </c>
      <c r="L83" s="513"/>
      <c r="M83" s="311"/>
    </row>
    <row r="84" spans="1:13" ht="108.75" customHeight="1">
      <c r="A84" s="107" t="s">
        <v>67</v>
      </c>
      <c r="B84" s="330" t="s">
        <v>619</v>
      </c>
      <c r="C84" s="328" t="s">
        <v>695</v>
      </c>
      <c r="D84" s="328">
        <v>20</v>
      </c>
      <c r="E84" s="329" t="s">
        <v>203</v>
      </c>
      <c r="F84" s="328" t="s">
        <v>217</v>
      </c>
      <c r="G84" s="328"/>
      <c r="H84" s="533">
        <v>0</v>
      </c>
      <c r="I84" s="533">
        <v>0</v>
      </c>
      <c r="J84" s="533">
        <v>0</v>
      </c>
      <c r="K84" s="533">
        <v>0</v>
      </c>
      <c r="L84" s="534">
        <v>0</v>
      </c>
      <c r="M84" s="313"/>
    </row>
    <row r="85" spans="1:13" ht="54.75" customHeight="1">
      <c r="A85" s="107" t="s">
        <v>68</v>
      </c>
      <c r="B85" s="362" t="s">
        <v>696</v>
      </c>
      <c r="C85" s="362" t="s">
        <v>697</v>
      </c>
      <c r="D85" s="328">
        <v>20</v>
      </c>
      <c r="E85" s="329" t="s">
        <v>203</v>
      </c>
      <c r="F85" s="328" t="s">
        <v>217</v>
      </c>
      <c r="G85" s="328"/>
      <c r="H85" s="533">
        <v>0</v>
      </c>
      <c r="I85" s="533">
        <v>0</v>
      </c>
      <c r="J85" s="533">
        <v>0</v>
      </c>
      <c r="K85" s="533">
        <v>0</v>
      </c>
      <c r="L85" s="534">
        <v>0</v>
      </c>
      <c r="M85" s="313"/>
    </row>
    <row r="86" spans="1:13" ht="57.75" customHeight="1">
      <c r="A86" s="107" t="s">
        <v>620</v>
      </c>
      <c r="B86" s="362" t="s">
        <v>621</v>
      </c>
      <c r="C86" s="362" t="s">
        <v>698</v>
      </c>
      <c r="D86" s="331">
        <v>20</v>
      </c>
      <c r="E86" s="328" t="s">
        <v>203</v>
      </c>
      <c r="F86" s="107" t="s">
        <v>26</v>
      </c>
      <c r="G86" s="107"/>
      <c r="H86" s="533">
        <v>28758266</v>
      </c>
      <c r="I86" s="533">
        <v>35065027</v>
      </c>
      <c r="J86" s="533">
        <v>36059434</v>
      </c>
      <c r="K86" s="533">
        <v>36835073</v>
      </c>
      <c r="L86" s="535">
        <v>136717800</v>
      </c>
      <c r="M86" s="313"/>
    </row>
    <row r="87" spans="1:13" ht="51.75" customHeight="1">
      <c r="A87" s="107" t="s">
        <v>622</v>
      </c>
      <c r="B87" s="328" t="s">
        <v>623</v>
      </c>
      <c r="C87" s="645" t="s">
        <v>920</v>
      </c>
      <c r="D87" s="107">
        <v>20</v>
      </c>
      <c r="E87" s="358" t="s">
        <v>203</v>
      </c>
      <c r="F87" s="328" t="s">
        <v>26</v>
      </c>
      <c r="G87" s="107"/>
      <c r="H87" s="536">
        <v>294953</v>
      </c>
      <c r="I87" s="536">
        <v>294953</v>
      </c>
      <c r="J87" s="536">
        <v>294953</v>
      </c>
      <c r="K87" s="536">
        <v>294953</v>
      </c>
      <c r="L87" s="535">
        <f>SUM(H87:K87)</f>
        <v>1179812</v>
      </c>
      <c r="M87" s="313"/>
    </row>
    <row r="88" spans="1:13" ht="61.5" customHeight="1">
      <c r="A88" s="107" t="s">
        <v>624</v>
      </c>
      <c r="B88" s="328" t="s">
        <v>625</v>
      </c>
      <c r="C88" s="328" t="s">
        <v>699</v>
      </c>
      <c r="D88" s="107">
        <v>20</v>
      </c>
      <c r="E88" s="107">
        <v>7</v>
      </c>
      <c r="F88" s="107" t="s">
        <v>217</v>
      </c>
      <c r="G88" s="107"/>
      <c r="H88" s="537">
        <v>0</v>
      </c>
      <c r="I88" s="537">
        <v>0</v>
      </c>
      <c r="J88" s="537">
        <v>0</v>
      </c>
      <c r="K88" s="537">
        <v>0</v>
      </c>
      <c r="L88" s="538">
        <v>0</v>
      </c>
      <c r="M88" s="313"/>
    </row>
    <row r="91" spans="1:3" ht="15.75">
      <c r="A91" s="164" t="s">
        <v>317</v>
      </c>
      <c r="C91" s="764"/>
    </row>
    <row r="92" spans="1:3" ht="15">
      <c r="A92" s="14" t="s">
        <v>27</v>
      </c>
      <c r="B92" s="364" t="s">
        <v>329</v>
      </c>
      <c r="C92" s="764"/>
    </row>
    <row r="93" spans="1:2" ht="30">
      <c r="A93" s="14" t="s">
        <v>728</v>
      </c>
      <c r="B93" s="554" t="s">
        <v>353</v>
      </c>
    </row>
    <row r="94" spans="1:2" ht="15">
      <c r="A94" s="14" t="s">
        <v>26</v>
      </c>
      <c r="B94" s="14" t="s">
        <v>340</v>
      </c>
    </row>
    <row r="98" spans="1:2" ht="15">
      <c r="A98" s="210" t="s">
        <v>440</v>
      </c>
      <c r="B98" s="210"/>
    </row>
    <row r="99" spans="1:2" ht="15">
      <c r="A99" s="211"/>
      <c r="B99" s="211"/>
    </row>
    <row r="100" spans="1:2" ht="24.75">
      <c r="A100" s="157" t="s">
        <v>441</v>
      </c>
      <c r="B100" s="213" t="s">
        <v>443</v>
      </c>
    </row>
    <row r="101" spans="1:2" ht="24.75">
      <c r="A101" s="157" t="s">
        <v>442</v>
      </c>
      <c r="B101" s="240" t="s">
        <v>444</v>
      </c>
    </row>
  </sheetData>
  <sheetProtection/>
  <mergeCells count="28">
    <mergeCell ref="C28:C29"/>
    <mergeCell ref="C38:C39"/>
    <mergeCell ref="C53:C54"/>
    <mergeCell ref="A76:A77"/>
    <mergeCell ref="B76:B77"/>
    <mergeCell ref="C76:C77"/>
    <mergeCell ref="A57:A58"/>
    <mergeCell ref="B57:B58"/>
    <mergeCell ref="C91:C92"/>
    <mergeCell ref="C57:C58"/>
    <mergeCell ref="A70:A71"/>
    <mergeCell ref="B70:B71"/>
    <mergeCell ref="C70:C71"/>
    <mergeCell ref="A51:A52"/>
    <mergeCell ref="B51:B52"/>
    <mergeCell ref="C51:C52"/>
    <mergeCell ref="B53:B54"/>
    <mergeCell ref="A53:A54"/>
    <mergeCell ref="A16:A17"/>
    <mergeCell ref="B16:B17"/>
    <mergeCell ref="C16:C17"/>
    <mergeCell ref="A38:A39"/>
    <mergeCell ref="B38:B39"/>
    <mergeCell ref="A24:A27"/>
    <mergeCell ref="B24:B27"/>
    <mergeCell ref="C24:C27"/>
    <mergeCell ref="A28:A29"/>
    <mergeCell ref="B28:B29"/>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3:G82"/>
  <sheetViews>
    <sheetView zoomScalePageLayoutView="0" workbookViewId="0" topLeftCell="A1">
      <selection activeCell="E31" sqref="E31"/>
    </sheetView>
  </sheetViews>
  <sheetFormatPr defaultColWidth="9.140625" defaultRowHeight="15" outlineLevelRow="2"/>
  <cols>
    <col min="1" max="1" width="76.00390625" style="2" customWidth="1"/>
    <col min="2" max="2" width="9.00390625" style="2" customWidth="1"/>
    <col min="3" max="3" width="13.421875" style="2" bestFit="1" customWidth="1"/>
    <col min="4" max="7" width="12.28125" style="2" bestFit="1" customWidth="1"/>
    <col min="8" max="16384" width="9.140625" style="2" customWidth="1"/>
  </cols>
  <sheetData>
    <row r="3" spans="1:7" ht="25.5">
      <c r="A3" s="5" t="s">
        <v>25</v>
      </c>
      <c r="B3" s="6" t="s">
        <v>782</v>
      </c>
      <c r="C3" s="3">
        <v>2013</v>
      </c>
      <c r="D3" s="3">
        <v>2014</v>
      </c>
      <c r="E3" s="3">
        <v>2015</v>
      </c>
      <c r="F3" s="3">
        <v>2016</v>
      </c>
      <c r="G3" s="3" t="s">
        <v>14</v>
      </c>
    </row>
    <row r="4" spans="1:7" ht="25.5">
      <c r="A4" s="9" t="s">
        <v>729</v>
      </c>
      <c r="B4" s="7"/>
      <c r="C4" s="8">
        <v>4840116</v>
      </c>
      <c r="D4" s="8">
        <v>3829696</v>
      </c>
      <c r="E4" s="8">
        <v>2194236</v>
      </c>
      <c r="F4" s="8">
        <v>1539696</v>
      </c>
      <c r="G4" s="8">
        <v>12403744</v>
      </c>
    </row>
    <row r="5" spans="1:7" ht="12.75" outlineLevel="2">
      <c r="A5" s="16" t="s">
        <v>730</v>
      </c>
      <c r="B5" s="7"/>
      <c r="C5" s="10">
        <v>4830116</v>
      </c>
      <c r="D5" s="10">
        <v>3566696</v>
      </c>
      <c r="E5" s="10">
        <v>2194236</v>
      </c>
      <c r="F5" s="10">
        <v>1539696</v>
      </c>
      <c r="G5" s="8">
        <v>12130744</v>
      </c>
    </row>
    <row r="6" spans="1:7" ht="12.75" outlineLevel="2">
      <c r="A6" s="569" t="s">
        <v>777</v>
      </c>
      <c r="B6" s="7"/>
      <c r="C6" s="10">
        <v>0</v>
      </c>
      <c r="D6" s="10">
        <v>685751</v>
      </c>
      <c r="E6" s="10">
        <v>725351</v>
      </c>
      <c r="F6" s="10">
        <v>639611</v>
      </c>
      <c r="G6" s="8">
        <v>2050713</v>
      </c>
    </row>
    <row r="7" spans="1:7" ht="12.75" outlineLevel="2">
      <c r="A7" s="16" t="s">
        <v>778</v>
      </c>
      <c r="B7" s="7"/>
      <c r="C7" s="10">
        <v>10000</v>
      </c>
      <c r="D7" s="10">
        <v>263000</v>
      </c>
      <c r="E7" s="10">
        <v>0</v>
      </c>
      <c r="F7" s="10">
        <v>0</v>
      </c>
      <c r="G7" s="8">
        <v>273000</v>
      </c>
    </row>
    <row r="8" spans="1:7" ht="12.75" outlineLevel="2">
      <c r="A8" s="569" t="s">
        <v>779</v>
      </c>
      <c r="B8" s="7"/>
      <c r="C8" s="10">
        <v>0</v>
      </c>
      <c r="D8" s="10">
        <v>263000</v>
      </c>
      <c r="E8" s="10">
        <v>0</v>
      </c>
      <c r="F8" s="10">
        <v>0</v>
      </c>
      <c r="G8" s="8">
        <v>263000</v>
      </c>
    </row>
    <row r="9" spans="1:7" ht="25.5" outlineLevel="1">
      <c r="A9" s="11" t="s">
        <v>783</v>
      </c>
      <c r="B9" s="571">
        <v>0.93</v>
      </c>
      <c r="C9" s="407">
        <v>0.95</v>
      </c>
      <c r="D9" s="614">
        <v>0.966</v>
      </c>
      <c r="E9" s="407">
        <v>0.98</v>
      </c>
      <c r="F9" s="407">
        <v>0.99</v>
      </c>
      <c r="G9" s="10"/>
    </row>
    <row r="10" spans="1:7" ht="51" outlineLevel="1">
      <c r="A10" s="11" t="s">
        <v>787</v>
      </c>
      <c r="B10" s="571" t="s">
        <v>883</v>
      </c>
      <c r="C10" s="407">
        <v>0.169</v>
      </c>
      <c r="D10" s="407">
        <v>0.167</v>
      </c>
      <c r="E10" s="407">
        <v>0.165</v>
      </c>
      <c r="F10" s="570" t="s">
        <v>708</v>
      </c>
      <c r="G10" s="10"/>
    </row>
    <row r="11" spans="1:7" ht="38.25" outlineLevel="1">
      <c r="A11" s="11" t="s">
        <v>784</v>
      </c>
      <c r="B11" s="571" t="s">
        <v>884</v>
      </c>
      <c r="C11" s="615">
        <v>0.187</v>
      </c>
      <c r="D11" s="615">
        <v>0.185</v>
      </c>
      <c r="E11" s="615">
        <v>0.182</v>
      </c>
      <c r="F11" s="570" t="s">
        <v>785</v>
      </c>
      <c r="G11" s="8"/>
    </row>
    <row r="12" spans="1:7" ht="25.5" outlineLevel="1">
      <c r="A12" s="11" t="s">
        <v>786</v>
      </c>
      <c r="B12" s="571">
        <v>0.071</v>
      </c>
      <c r="C12" s="615">
        <v>0.05</v>
      </c>
      <c r="D12" s="615">
        <v>0.044</v>
      </c>
      <c r="E12" s="615">
        <v>0.04</v>
      </c>
      <c r="F12" s="407">
        <v>0.037</v>
      </c>
      <c r="G12" s="8"/>
    </row>
    <row r="13" spans="1:7" ht="25.5" outlineLevel="1">
      <c r="A13" s="11" t="s">
        <v>788</v>
      </c>
      <c r="B13" s="572">
        <v>16.3</v>
      </c>
      <c r="C13" s="7">
        <v>14.4</v>
      </c>
      <c r="D13" s="7">
        <v>13.8</v>
      </c>
      <c r="E13" s="7">
        <v>13.2</v>
      </c>
      <c r="F13" s="572">
        <v>12.5</v>
      </c>
      <c r="G13" s="8"/>
    </row>
    <row r="14" spans="1:7" ht="38.25">
      <c r="A14" s="9" t="s">
        <v>731</v>
      </c>
      <c r="B14" s="7"/>
      <c r="C14" s="8">
        <v>9670662</v>
      </c>
      <c r="D14" s="8">
        <v>9749711.94</v>
      </c>
      <c r="E14" s="8">
        <v>9768435.1982</v>
      </c>
      <c r="F14" s="8">
        <v>9826394.544146</v>
      </c>
      <c r="G14" s="8">
        <v>39015203.682346</v>
      </c>
    </row>
    <row r="15" spans="1:7" ht="12.75" outlineLevel="2">
      <c r="A15" s="16" t="s">
        <v>730</v>
      </c>
      <c r="B15" s="7"/>
      <c r="C15" s="10">
        <v>1939762</v>
      </c>
      <c r="D15" s="10">
        <v>2063811.94</v>
      </c>
      <c r="E15" s="10">
        <v>2082535.1982</v>
      </c>
      <c r="F15" s="10">
        <v>2140494.544146</v>
      </c>
      <c r="G15" s="8">
        <v>8226603.682345999</v>
      </c>
    </row>
    <row r="16" spans="1:7" ht="12.75" outlineLevel="2">
      <c r="A16" s="569" t="s">
        <v>777</v>
      </c>
      <c r="B16" s="7"/>
      <c r="C16" s="10">
        <v>0</v>
      </c>
      <c r="D16" s="10">
        <v>94049.93999999994</v>
      </c>
      <c r="E16" s="10">
        <v>132773.19819999998</v>
      </c>
      <c r="F16" s="10">
        <v>195732.54414599994</v>
      </c>
      <c r="G16" s="8">
        <v>422555.68234599987</v>
      </c>
    </row>
    <row r="17" spans="1:7" ht="12.75" outlineLevel="1">
      <c r="A17" s="16" t="s">
        <v>733</v>
      </c>
      <c r="B17" s="12"/>
      <c r="C17" s="10">
        <v>7730900</v>
      </c>
      <c r="D17" s="10">
        <v>7685900</v>
      </c>
      <c r="E17" s="10">
        <v>7685900</v>
      </c>
      <c r="F17" s="10">
        <v>7685900</v>
      </c>
      <c r="G17" s="8">
        <v>30788600</v>
      </c>
    </row>
    <row r="18" spans="1:7" ht="25.5" outlineLevel="1">
      <c r="A18" s="17" t="s">
        <v>789</v>
      </c>
      <c r="B18" s="18">
        <v>2.5</v>
      </c>
      <c r="C18" s="18">
        <v>2.4</v>
      </c>
      <c r="D18" s="18">
        <v>2.3</v>
      </c>
      <c r="E18" s="18">
        <v>2.3</v>
      </c>
      <c r="F18" s="18">
        <v>2.2</v>
      </c>
      <c r="G18" s="8"/>
    </row>
    <row r="19" spans="1:7" ht="25.5" outlineLevel="1">
      <c r="A19" s="17" t="s">
        <v>790</v>
      </c>
      <c r="B19" s="616">
        <v>37</v>
      </c>
      <c r="C19" s="18">
        <v>35.8</v>
      </c>
      <c r="D19" s="18">
        <v>35.2</v>
      </c>
      <c r="E19" s="18">
        <v>34.6</v>
      </c>
      <c r="F19" s="616">
        <v>34</v>
      </c>
      <c r="G19" s="19"/>
    </row>
    <row r="20" spans="1:7" ht="38.25" outlineLevel="1">
      <c r="A20" s="17" t="s">
        <v>791</v>
      </c>
      <c r="B20" s="18">
        <v>15.8</v>
      </c>
      <c r="C20" s="18">
        <v>14.3</v>
      </c>
      <c r="D20" s="18">
        <v>13.5</v>
      </c>
      <c r="E20" s="18">
        <v>12.8</v>
      </c>
      <c r="F20" s="616">
        <v>12</v>
      </c>
      <c r="G20" s="19"/>
    </row>
    <row r="21" spans="1:7" ht="38.25" outlineLevel="1">
      <c r="A21" s="17" t="s">
        <v>792</v>
      </c>
      <c r="B21" s="18">
        <v>1987</v>
      </c>
      <c r="C21" s="18">
        <v>1964</v>
      </c>
      <c r="D21" s="18">
        <v>1952</v>
      </c>
      <c r="E21" s="18">
        <v>1941</v>
      </c>
      <c r="F21" s="18">
        <v>1929</v>
      </c>
      <c r="G21" s="19"/>
    </row>
    <row r="22" spans="1:7" ht="38.25" outlineLevel="1">
      <c r="A22" s="17" t="s">
        <v>793</v>
      </c>
      <c r="B22" s="571" t="s">
        <v>885</v>
      </c>
      <c r="C22" s="18" t="s">
        <v>886</v>
      </c>
      <c r="D22" s="573">
        <v>0.333</v>
      </c>
      <c r="E22" s="18" t="s">
        <v>886</v>
      </c>
      <c r="F22" s="573">
        <v>0.338</v>
      </c>
      <c r="G22" s="19"/>
    </row>
    <row r="23" spans="1:7" ht="25.5" outlineLevel="1">
      <c r="A23" s="17" t="s">
        <v>795</v>
      </c>
      <c r="B23" s="571">
        <v>0.553</v>
      </c>
      <c r="C23" s="573">
        <v>0.6</v>
      </c>
      <c r="D23" s="573">
        <v>0.62</v>
      </c>
      <c r="E23" s="573">
        <v>0.64</v>
      </c>
      <c r="F23" s="573">
        <v>0.66</v>
      </c>
      <c r="G23" s="19"/>
    </row>
    <row r="24" spans="1:7" ht="25.5">
      <c r="A24" s="9" t="s">
        <v>734</v>
      </c>
      <c r="B24" s="7"/>
      <c r="C24" s="8">
        <v>3752063</v>
      </c>
      <c r="D24" s="8">
        <v>4990963</v>
      </c>
      <c r="E24" s="8">
        <v>5134963</v>
      </c>
      <c r="F24" s="8">
        <v>5118563</v>
      </c>
      <c r="G24" s="8">
        <v>18996552</v>
      </c>
    </row>
    <row r="25" spans="1:7" ht="12.75" outlineLevel="2">
      <c r="A25" s="16" t="s">
        <v>730</v>
      </c>
      <c r="B25" s="7"/>
      <c r="C25" s="10">
        <v>2780849</v>
      </c>
      <c r="D25" s="10">
        <v>3943249</v>
      </c>
      <c r="E25" s="10">
        <v>4067249</v>
      </c>
      <c r="F25" s="10">
        <v>4050849</v>
      </c>
      <c r="G25" s="8">
        <v>14842196</v>
      </c>
    </row>
    <row r="26" spans="1:7" ht="12.75" outlineLevel="2">
      <c r="A26" s="569" t="s">
        <v>777</v>
      </c>
      <c r="B26" s="7"/>
      <c r="C26" s="10">
        <v>0</v>
      </c>
      <c r="D26" s="10">
        <v>1232400</v>
      </c>
      <c r="E26" s="10">
        <v>1826400</v>
      </c>
      <c r="F26" s="10">
        <v>1810000</v>
      </c>
      <c r="G26" s="8">
        <v>4868800</v>
      </c>
    </row>
    <row r="27" spans="1:7" ht="12.75" outlineLevel="2">
      <c r="A27" s="16" t="s">
        <v>735</v>
      </c>
      <c r="B27" s="7"/>
      <c r="C27" s="10">
        <v>231000</v>
      </c>
      <c r="D27" s="10">
        <v>157000</v>
      </c>
      <c r="E27" s="10">
        <v>157000</v>
      </c>
      <c r="F27" s="10">
        <v>157000</v>
      </c>
      <c r="G27" s="8">
        <v>702000</v>
      </c>
    </row>
    <row r="28" spans="1:7" ht="12.75" outlineLevel="1">
      <c r="A28" s="16" t="s">
        <v>736</v>
      </c>
      <c r="B28" s="12"/>
      <c r="C28" s="10">
        <v>740214</v>
      </c>
      <c r="D28" s="10">
        <v>890714</v>
      </c>
      <c r="E28" s="10">
        <v>910714</v>
      </c>
      <c r="F28" s="10">
        <v>910714</v>
      </c>
      <c r="G28" s="8">
        <v>3452356</v>
      </c>
    </row>
    <row r="29" spans="1:7" ht="12.75" outlineLevel="1">
      <c r="A29" s="569" t="s">
        <v>794</v>
      </c>
      <c r="B29" s="12"/>
      <c r="C29" s="10">
        <v>0</v>
      </c>
      <c r="D29" s="10">
        <v>150500</v>
      </c>
      <c r="E29" s="10">
        <v>170500</v>
      </c>
      <c r="F29" s="10">
        <v>170500</v>
      </c>
      <c r="G29" s="8">
        <v>491500</v>
      </c>
    </row>
    <row r="30" spans="1:7" ht="25.5" outlineLevel="1">
      <c r="A30" s="17" t="s">
        <v>796</v>
      </c>
      <c r="B30" s="574">
        <v>31</v>
      </c>
      <c r="C30" s="18">
        <v>31</v>
      </c>
      <c r="D30" s="18">
        <v>31</v>
      </c>
      <c r="E30" s="18">
        <v>31</v>
      </c>
      <c r="F30" s="18">
        <v>31</v>
      </c>
      <c r="G30" s="8"/>
    </row>
    <row r="31" spans="1:7" ht="25.5" outlineLevel="1">
      <c r="A31" s="17" t="s">
        <v>797</v>
      </c>
      <c r="B31" s="574">
        <v>3.1</v>
      </c>
      <c r="C31" s="575">
        <v>3</v>
      </c>
      <c r="D31" s="574">
        <v>2.9</v>
      </c>
      <c r="E31" s="574">
        <v>2.8</v>
      </c>
      <c r="F31" s="18">
        <v>2.7</v>
      </c>
      <c r="G31" s="8"/>
    </row>
    <row r="32" spans="1:7" ht="25.5" outlineLevel="1">
      <c r="A32" s="17" t="s">
        <v>798</v>
      </c>
      <c r="B32" s="574">
        <v>16.7</v>
      </c>
      <c r="C32" s="574">
        <v>16.4</v>
      </c>
      <c r="D32" s="574">
        <v>16.3</v>
      </c>
      <c r="E32" s="574">
        <v>16.1</v>
      </c>
      <c r="F32" s="575">
        <v>16</v>
      </c>
      <c r="G32" s="8"/>
    </row>
    <row r="33" spans="1:7" ht="25.5" outlineLevel="1">
      <c r="A33" s="17" t="s">
        <v>799</v>
      </c>
      <c r="B33" s="571" t="s">
        <v>887</v>
      </c>
      <c r="C33" s="576">
        <v>0.415</v>
      </c>
      <c r="D33" s="408" t="s">
        <v>886</v>
      </c>
      <c r="E33" s="408" t="s">
        <v>886</v>
      </c>
      <c r="F33" s="576">
        <v>0.4</v>
      </c>
      <c r="G33" s="19"/>
    </row>
    <row r="34" spans="1:7" ht="25.5" outlineLevel="1">
      <c r="A34" s="17" t="s">
        <v>800</v>
      </c>
      <c r="B34" s="574">
        <v>340</v>
      </c>
      <c r="C34" s="574">
        <v>284</v>
      </c>
      <c r="D34" s="574">
        <v>256</v>
      </c>
      <c r="E34" s="574">
        <v>228</v>
      </c>
      <c r="F34" s="574">
        <v>200</v>
      </c>
      <c r="G34" s="19"/>
    </row>
    <row r="35" spans="1:7" ht="25.5" outlineLevel="1">
      <c r="A35" s="11" t="s">
        <v>801</v>
      </c>
      <c r="B35" s="617">
        <v>0.72</v>
      </c>
      <c r="C35" s="617">
        <v>0.78</v>
      </c>
      <c r="D35" s="617">
        <v>0.82</v>
      </c>
      <c r="E35" s="617">
        <v>0.85</v>
      </c>
      <c r="F35" s="617">
        <v>0.88</v>
      </c>
      <c r="G35" s="19"/>
    </row>
    <row r="36" spans="1:7" ht="25.5" outlineLevel="1">
      <c r="A36" s="618" t="s">
        <v>888</v>
      </c>
      <c r="B36" s="619" t="s">
        <v>889</v>
      </c>
      <c r="C36" s="576" t="s">
        <v>886</v>
      </c>
      <c r="D36" s="576">
        <v>0.018</v>
      </c>
      <c r="E36" s="576" t="s">
        <v>886</v>
      </c>
      <c r="F36" s="576">
        <v>0.017</v>
      </c>
      <c r="G36" s="19"/>
    </row>
    <row r="37" spans="1:7" ht="25.5" outlineLevel="1">
      <c r="A37" s="17" t="s">
        <v>802</v>
      </c>
      <c r="B37" s="574">
        <v>14.6</v>
      </c>
      <c r="C37" s="574">
        <v>14.4</v>
      </c>
      <c r="D37" s="574">
        <v>14.2</v>
      </c>
      <c r="E37" s="574">
        <v>14.1</v>
      </c>
      <c r="F37" s="575">
        <v>14</v>
      </c>
      <c r="G37" s="19"/>
    </row>
    <row r="38" spans="1:7" ht="25.5" outlineLevel="1">
      <c r="A38" s="17" t="s">
        <v>803</v>
      </c>
      <c r="B38" s="576">
        <v>0.939</v>
      </c>
      <c r="C38" s="576">
        <v>0.943</v>
      </c>
      <c r="D38" s="576">
        <v>0.946</v>
      </c>
      <c r="E38" s="576">
        <v>0.948</v>
      </c>
      <c r="F38" s="577" t="s">
        <v>804</v>
      </c>
      <c r="G38" s="19"/>
    </row>
    <row r="39" spans="1:7" ht="25.5">
      <c r="A39" s="9" t="s">
        <v>737</v>
      </c>
      <c r="B39" s="7"/>
      <c r="C39" s="8">
        <v>39353604.56</v>
      </c>
      <c r="D39" s="8">
        <v>40508615.3</v>
      </c>
      <c r="E39" s="8">
        <v>43503184.620000005</v>
      </c>
      <c r="F39" s="8">
        <v>45896497.43</v>
      </c>
      <c r="G39" s="8">
        <v>169261901.91</v>
      </c>
    </row>
    <row r="40" spans="1:7" ht="12.75" outlineLevel="2">
      <c r="A40" s="16" t="s">
        <v>730</v>
      </c>
      <c r="B40" s="7"/>
      <c r="C40" s="10">
        <v>18740311.560000002</v>
      </c>
      <c r="D40" s="10">
        <v>21991174.3</v>
      </c>
      <c r="E40" s="10">
        <v>25000129.62</v>
      </c>
      <c r="F40" s="10">
        <v>27391514.43</v>
      </c>
      <c r="G40" s="8">
        <v>93123129.91</v>
      </c>
    </row>
    <row r="41" spans="1:7" ht="12.75" outlineLevel="2">
      <c r="A41" s="569" t="s">
        <v>777</v>
      </c>
      <c r="B41" s="7"/>
      <c r="C41" s="10">
        <v>0</v>
      </c>
      <c r="D41" s="10">
        <v>4490005.440000001</v>
      </c>
      <c r="E41" s="10">
        <v>7651331.760000002</v>
      </c>
      <c r="F41" s="10">
        <v>10047928.57</v>
      </c>
      <c r="G41" s="8">
        <v>22189265.770000003</v>
      </c>
    </row>
    <row r="42" spans="1:7" ht="12.75" outlineLevel="2">
      <c r="A42" s="16" t="s">
        <v>732</v>
      </c>
      <c r="B42" s="7"/>
      <c r="C42" s="10">
        <v>14498696</v>
      </c>
      <c r="D42" s="10">
        <v>14498696</v>
      </c>
      <c r="E42" s="10">
        <v>14498696</v>
      </c>
      <c r="F42" s="10">
        <v>14498696</v>
      </c>
      <c r="G42" s="8">
        <v>57994784</v>
      </c>
    </row>
    <row r="43" spans="1:7" ht="12.75" outlineLevel="2">
      <c r="A43" s="16" t="s">
        <v>738</v>
      </c>
      <c r="B43" s="7"/>
      <c r="C43" s="10">
        <v>412590</v>
      </c>
      <c r="D43" s="10">
        <v>443159</v>
      </c>
      <c r="E43" s="10">
        <v>443153</v>
      </c>
      <c r="F43" s="10">
        <v>443153</v>
      </c>
      <c r="G43" s="8">
        <v>1742055</v>
      </c>
    </row>
    <row r="44" spans="1:7" ht="12.75" outlineLevel="2">
      <c r="A44" s="569" t="s">
        <v>805</v>
      </c>
      <c r="B44" s="7"/>
      <c r="C44" s="457">
        <v>0</v>
      </c>
      <c r="D44" s="457">
        <v>0</v>
      </c>
      <c r="E44" s="422">
        <v>443153</v>
      </c>
      <c r="F44" s="422">
        <v>443153</v>
      </c>
      <c r="G44" s="8">
        <v>886306</v>
      </c>
    </row>
    <row r="45" spans="1:7" ht="12.75" outlineLevel="2">
      <c r="A45" s="16" t="s">
        <v>739</v>
      </c>
      <c r="B45" s="7"/>
      <c r="C45" s="10">
        <v>11500</v>
      </c>
      <c r="D45" s="10">
        <v>11500</v>
      </c>
      <c r="E45" s="10">
        <v>11500</v>
      </c>
      <c r="F45" s="10">
        <v>11500</v>
      </c>
      <c r="G45" s="8">
        <v>46000</v>
      </c>
    </row>
    <row r="46" spans="1:7" ht="12.75" outlineLevel="2">
      <c r="A46" s="16" t="s">
        <v>740</v>
      </c>
      <c r="B46" s="7"/>
      <c r="C46" s="10">
        <v>1443645</v>
      </c>
      <c r="D46" s="10">
        <v>1443645</v>
      </c>
      <c r="E46" s="10">
        <v>1443645</v>
      </c>
      <c r="F46" s="10">
        <v>1443645</v>
      </c>
      <c r="G46" s="8">
        <v>5774580</v>
      </c>
    </row>
    <row r="47" spans="1:7" ht="12.75" outlineLevel="2">
      <c r="A47" s="16" t="s">
        <v>741</v>
      </c>
      <c r="B47" s="7"/>
      <c r="C47" s="10">
        <v>64000</v>
      </c>
      <c r="D47" s="10">
        <v>64000</v>
      </c>
      <c r="E47" s="10">
        <v>64000</v>
      </c>
      <c r="F47" s="10">
        <v>64000</v>
      </c>
      <c r="G47" s="8">
        <v>256000</v>
      </c>
    </row>
    <row r="48" spans="1:7" ht="12.75" outlineLevel="2">
      <c r="A48" s="16" t="s">
        <v>736</v>
      </c>
      <c r="B48" s="7"/>
      <c r="C48" s="10">
        <v>1016000</v>
      </c>
      <c r="D48" s="10">
        <v>1011000</v>
      </c>
      <c r="E48" s="10">
        <v>1011000</v>
      </c>
      <c r="F48" s="10">
        <v>1011000</v>
      </c>
      <c r="G48" s="8">
        <v>4049000</v>
      </c>
    </row>
    <row r="49" spans="1:7" ht="12.75" outlineLevel="2">
      <c r="A49" s="16" t="s">
        <v>742</v>
      </c>
      <c r="B49" s="7"/>
      <c r="C49" s="10">
        <v>2816862</v>
      </c>
      <c r="D49" s="10">
        <v>465359</v>
      </c>
      <c r="E49" s="10">
        <v>450179</v>
      </c>
      <c r="F49" s="10">
        <v>452907</v>
      </c>
      <c r="G49" s="8">
        <v>4185307</v>
      </c>
    </row>
    <row r="50" spans="1:7" ht="12.75" outlineLevel="2">
      <c r="A50" s="16" t="s">
        <v>806</v>
      </c>
      <c r="B50" s="7"/>
      <c r="C50" s="10">
        <v>0</v>
      </c>
      <c r="D50" s="10">
        <v>230082</v>
      </c>
      <c r="E50" s="10">
        <v>230882</v>
      </c>
      <c r="F50" s="10">
        <v>230082</v>
      </c>
      <c r="G50" s="8">
        <v>691046</v>
      </c>
    </row>
    <row r="51" spans="1:7" ht="12.75" outlineLevel="2">
      <c r="A51" s="569" t="s">
        <v>807</v>
      </c>
      <c r="B51" s="7"/>
      <c r="C51" s="10">
        <v>0</v>
      </c>
      <c r="D51" s="10">
        <v>230082</v>
      </c>
      <c r="E51" s="10">
        <v>230882</v>
      </c>
      <c r="F51" s="10">
        <v>230082</v>
      </c>
      <c r="G51" s="8">
        <v>691046</v>
      </c>
    </row>
    <row r="52" spans="1:7" ht="12.75" outlineLevel="1">
      <c r="A52" s="16" t="s">
        <v>733</v>
      </c>
      <c r="B52" s="12"/>
      <c r="C52" s="10">
        <v>350000</v>
      </c>
      <c r="D52" s="10">
        <v>350000</v>
      </c>
      <c r="E52" s="10">
        <v>350000</v>
      </c>
      <c r="F52" s="10">
        <v>350000</v>
      </c>
      <c r="G52" s="8">
        <v>1400000</v>
      </c>
    </row>
    <row r="53" spans="1:7" ht="25.5" outlineLevel="1">
      <c r="A53" s="17" t="s">
        <v>808</v>
      </c>
      <c r="B53" s="620" t="s">
        <v>890</v>
      </c>
      <c r="C53" s="12" t="s">
        <v>886</v>
      </c>
      <c r="D53" s="620">
        <v>0.27</v>
      </c>
      <c r="E53" s="10" t="s">
        <v>886</v>
      </c>
      <c r="F53" s="407">
        <v>0.26</v>
      </c>
      <c r="G53" s="8"/>
    </row>
    <row r="54" spans="1:7" ht="25.5" outlineLevel="1">
      <c r="A54" s="17" t="s">
        <v>809</v>
      </c>
      <c r="B54" s="620">
        <v>0.169</v>
      </c>
      <c r="C54" s="12" t="s">
        <v>886</v>
      </c>
      <c r="D54" s="620">
        <v>0.13</v>
      </c>
      <c r="E54" s="10" t="s">
        <v>886</v>
      </c>
      <c r="F54" s="407">
        <v>0.13</v>
      </c>
      <c r="G54" s="8"/>
    </row>
    <row r="55" spans="1:7" ht="25.5" outlineLevel="1">
      <c r="A55" s="17" t="s">
        <v>810</v>
      </c>
      <c r="B55" s="620">
        <v>0.105</v>
      </c>
      <c r="C55" s="407">
        <v>0.089</v>
      </c>
      <c r="D55" s="407">
        <v>0.081</v>
      </c>
      <c r="E55" s="407">
        <v>0.073</v>
      </c>
      <c r="F55" s="407">
        <v>0.065</v>
      </c>
      <c r="G55" s="8"/>
    </row>
    <row r="56" spans="1:7" ht="25.5" outlineLevel="1">
      <c r="A56" s="17" t="s">
        <v>811</v>
      </c>
      <c r="B56" s="574">
        <v>27.6</v>
      </c>
      <c r="C56" s="574">
        <v>24.6</v>
      </c>
      <c r="D56" s="575">
        <v>23</v>
      </c>
      <c r="E56" s="574">
        <v>21.5</v>
      </c>
      <c r="F56" s="575">
        <v>20</v>
      </c>
      <c r="G56" s="574"/>
    </row>
    <row r="57" spans="1:7" ht="25.5" outlineLevel="1">
      <c r="A57" s="17" t="s">
        <v>812</v>
      </c>
      <c r="B57" s="407">
        <v>0.0049</v>
      </c>
      <c r="C57" s="407" t="s">
        <v>813</v>
      </c>
      <c r="D57" s="407" t="s">
        <v>813</v>
      </c>
      <c r="E57" s="407" t="s">
        <v>813</v>
      </c>
      <c r="F57" s="407" t="s">
        <v>813</v>
      </c>
      <c r="G57" s="8"/>
    </row>
    <row r="58" spans="1:7" ht="25.5" outlineLevel="1">
      <c r="A58" s="17" t="s">
        <v>814</v>
      </c>
      <c r="B58" s="621">
        <v>0.32</v>
      </c>
      <c r="C58" s="574" t="s">
        <v>886</v>
      </c>
      <c r="D58" s="574" t="s">
        <v>886</v>
      </c>
      <c r="E58" s="621">
        <v>0.26</v>
      </c>
      <c r="F58" s="621">
        <v>0.24</v>
      </c>
      <c r="G58" s="574"/>
    </row>
    <row r="59" spans="1:7" ht="25.5" outlineLevel="1">
      <c r="A59" s="17" t="s">
        <v>815</v>
      </c>
      <c r="B59" s="574">
        <v>85</v>
      </c>
      <c r="C59" s="574">
        <v>82</v>
      </c>
      <c r="D59" s="574">
        <v>81</v>
      </c>
      <c r="E59" s="574">
        <v>79</v>
      </c>
      <c r="F59" s="574">
        <v>78</v>
      </c>
      <c r="G59" s="574"/>
    </row>
    <row r="60" spans="1:7" ht="25.5" outlineLevel="1">
      <c r="A60" s="17" t="s">
        <v>816</v>
      </c>
      <c r="B60" s="574">
        <v>14</v>
      </c>
      <c r="C60" s="574">
        <v>14</v>
      </c>
      <c r="D60" s="574">
        <v>14</v>
      </c>
      <c r="E60" s="574">
        <v>14</v>
      </c>
      <c r="F60" s="574">
        <v>14</v>
      </c>
      <c r="G60" s="18"/>
    </row>
    <row r="61" spans="1:7" ht="38.25" outlineLevel="1">
      <c r="A61" s="17" t="s">
        <v>817</v>
      </c>
      <c r="B61" s="574">
        <v>94</v>
      </c>
      <c r="C61" s="574">
        <v>86</v>
      </c>
      <c r="D61" s="574">
        <v>81</v>
      </c>
      <c r="E61" s="574">
        <v>77</v>
      </c>
      <c r="F61" s="574">
        <v>73</v>
      </c>
      <c r="G61" s="18"/>
    </row>
    <row r="62" spans="1:7" ht="25.5" outlineLevel="1">
      <c r="A62" s="17" t="s">
        <v>818</v>
      </c>
      <c r="B62" s="407">
        <v>0.363</v>
      </c>
      <c r="C62" s="407">
        <v>0.39</v>
      </c>
      <c r="D62" s="407">
        <v>0.41</v>
      </c>
      <c r="E62" s="407">
        <v>0.43</v>
      </c>
      <c r="F62" s="407">
        <v>0.45</v>
      </c>
      <c r="G62" s="18"/>
    </row>
    <row r="63" spans="1:7" ht="25.5" outlineLevel="1">
      <c r="A63" s="17" t="s">
        <v>819</v>
      </c>
      <c r="B63" s="574">
        <v>10.2</v>
      </c>
      <c r="C63" s="574">
        <v>9.5</v>
      </c>
      <c r="D63" s="574">
        <v>8.9</v>
      </c>
      <c r="E63" s="574">
        <v>8.4</v>
      </c>
      <c r="F63" s="407" t="s">
        <v>820</v>
      </c>
      <c r="G63" s="18"/>
    </row>
    <row r="64" spans="1:7" ht="25.5" outlineLevel="1">
      <c r="A64" s="17" t="s">
        <v>821</v>
      </c>
      <c r="B64" s="407">
        <v>0.262</v>
      </c>
      <c r="C64" s="407">
        <v>0.238</v>
      </c>
      <c r="D64" s="407">
        <v>0.231</v>
      </c>
      <c r="E64" s="407" t="s">
        <v>886</v>
      </c>
      <c r="F64" s="407">
        <v>0.183</v>
      </c>
      <c r="G64" s="18"/>
    </row>
    <row r="65" spans="1:7" ht="25.5" outlineLevel="1">
      <c r="A65" s="17" t="s">
        <v>822</v>
      </c>
      <c r="B65" s="574">
        <v>19.8</v>
      </c>
      <c r="C65" s="574">
        <v>18.3</v>
      </c>
      <c r="D65" s="574">
        <v>17.5</v>
      </c>
      <c r="E65" s="574">
        <v>16.8</v>
      </c>
      <c r="F65" s="575">
        <v>16</v>
      </c>
      <c r="G65" s="19"/>
    </row>
    <row r="66" spans="1:7" ht="25.5">
      <c r="A66" s="9" t="s">
        <v>743</v>
      </c>
      <c r="B66" s="7"/>
      <c r="C66" s="8">
        <v>924136808.694</v>
      </c>
      <c r="D66" s="8">
        <v>955371940.18388</v>
      </c>
      <c r="E66" s="8">
        <v>997417295.2475576</v>
      </c>
      <c r="F66" s="8">
        <v>998752790.1925087</v>
      </c>
      <c r="G66" s="8">
        <v>3875678834.3179464</v>
      </c>
    </row>
    <row r="67" spans="1:7" ht="12.75" outlineLevel="2">
      <c r="A67" s="16" t="s">
        <v>730</v>
      </c>
      <c r="B67" s="7"/>
      <c r="C67" s="10">
        <v>86124808.694</v>
      </c>
      <c r="D67" s="10">
        <v>79055940.18388</v>
      </c>
      <c r="E67" s="10">
        <v>80601295.2475576</v>
      </c>
      <c r="F67" s="10">
        <v>81936790.19250876</v>
      </c>
      <c r="G67" s="8">
        <v>327718834.3179464</v>
      </c>
    </row>
    <row r="68" spans="1:7" ht="12.75" outlineLevel="2">
      <c r="A68" s="569" t="s">
        <v>777</v>
      </c>
      <c r="B68" s="7"/>
      <c r="C68" s="10">
        <v>0</v>
      </c>
      <c r="D68" s="10">
        <v>26539480.68988</v>
      </c>
      <c r="E68" s="10">
        <v>28084835.753557593</v>
      </c>
      <c r="F68" s="10">
        <v>29420330.698508754</v>
      </c>
      <c r="G68" s="8">
        <v>84044647.14194635</v>
      </c>
    </row>
    <row r="69" spans="1:7" ht="12.75" outlineLevel="2">
      <c r="A69" s="16" t="s">
        <v>732</v>
      </c>
      <c r="B69" s="7"/>
      <c r="C69" s="10">
        <v>15800000</v>
      </c>
      <c r="D69" s="10">
        <v>15800000</v>
      </c>
      <c r="E69" s="10">
        <v>15800000</v>
      </c>
      <c r="F69" s="10">
        <v>15800000</v>
      </c>
      <c r="G69" s="8">
        <v>63200000</v>
      </c>
    </row>
    <row r="70" spans="1:7" ht="12.75" outlineLevel="1">
      <c r="A70" s="16" t="s">
        <v>733</v>
      </c>
      <c r="B70" s="12"/>
      <c r="C70" s="10">
        <v>822212000</v>
      </c>
      <c r="D70" s="10">
        <v>860516000</v>
      </c>
      <c r="E70" s="10">
        <v>901016000</v>
      </c>
      <c r="F70" s="10">
        <v>901016000</v>
      </c>
      <c r="G70" s="8">
        <v>3484760000</v>
      </c>
    </row>
    <row r="71" spans="1:7" ht="25.5" outlineLevel="1">
      <c r="A71" s="11" t="s">
        <v>823</v>
      </c>
      <c r="B71" s="574">
        <v>323</v>
      </c>
      <c r="C71" s="574">
        <v>320</v>
      </c>
      <c r="D71" s="574">
        <v>320</v>
      </c>
      <c r="E71" s="574">
        <v>320</v>
      </c>
      <c r="F71" s="574">
        <v>320</v>
      </c>
      <c r="G71" s="574"/>
    </row>
    <row r="72" spans="1:7" ht="25.5" outlineLevel="1">
      <c r="A72" s="17" t="s">
        <v>824</v>
      </c>
      <c r="B72" s="574">
        <v>640</v>
      </c>
      <c r="C72" s="574">
        <v>716</v>
      </c>
      <c r="D72" s="574">
        <v>754</v>
      </c>
      <c r="E72" s="574">
        <v>792</v>
      </c>
      <c r="F72" s="574">
        <v>830</v>
      </c>
      <c r="G72" s="574"/>
    </row>
    <row r="73" spans="1:7" ht="25.5" outlineLevel="1">
      <c r="A73" s="17" t="s">
        <v>825</v>
      </c>
      <c r="B73" s="582">
        <v>0.724</v>
      </c>
      <c r="C73" s="582">
        <v>0.74</v>
      </c>
      <c r="D73" s="582">
        <v>0.75</v>
      </c>
      <c r="E73" s="582">
        <v>0.75</v>
      </c>
      <c r="F73" s="582">
        <v>0.76</v>
      </c>
      <c r="G73" s="574"/>
    </row>
    <row r="74" spans="1:7" ht="25.5" outlineLevel="1">
      <c r="A74" s="17" t="s">
        <v>826</v>
      </c>
      <c r="B74" s="582">
        <v>0.514</v>
      </c>
      <c r="C74" s="582">
        <v>0.57</v>
      </c>
      <c r="D74" s="582">
        <v>0.6</v>
      </c>
      <c r="E74" s="582">
        <v>0.62</v>
      </c>
      <c r="F74" s="582">
        <v>0.65</v>
      </c>
      <c r="G74" s="574"/>
    </row>
    <row r="75" spans="1:7" ht="26.25" outlineLevel="1" thickBot="1">
      <c r="A75" s="17" t="s">
        <v>827</v>
      </c>
      <c r="B75" s="582">
        <v>0.176</v>
      </c>
      <c r="C75" s="574" t="s">
        <v>828</v>
      </c>
      <c r="D75" s="574" t="s">
        <v>828</v>
      </c>
      <c r="E75" s="574" t="s">
        <v>828</v>
      </c>
      <c r="F75" s="574" t="s">
        <v>828</v>
      </c>
      <c r="G75" s="574"/>
    </row>
    <row r="76" spans="1:7" ht="13.5" thickBot="1">
      <c r="A76" s="20" t="s">
        <v>17</v>
      </c>
      <c r="B76" s="21"/>
      <c r="C76" s="22">
        <v>981753254.254</v>
      </c>
      <c r="D76" s="22">
        <v>1014450926.42388</v>
      </c>
      <c r="E76" s="22">
        <v>1058018114.0657576</v>
      </c>
      <c r="F76" s="22">
        <v>1061133941.1666546</v>
      </c>
      <c r="G76" s="22">
        <v>4115356235.910292</v>
      </c>
    </row>
    <row r="77" spans="1:7" ht="12.75" outlineLevel="2">
      <c r="A77" s="583" t="s">
        <v>829</v>
      </c>
      <c r="B77" s="7"/>
      <c r="C77" s="8">
        <v>0</v>
      </c>
      <c r="D77" s="8">
        <v>33685269.06988</v>
      </c>
      <c r="E77" s="8">
        <v>39265226.7117576</v>
      </c>
      <c r="F77" s="8">
        <v>42957337.812654756</v>
      </c>
      <c r="G77" s="8">
        <v>115907833.59429237</v>
      </c>
    </row>
    <row r="78" ht="12.75">
      <c r="A78" s="4"/>
    </row>
    <row r="79" ht="12.75">
      <c r="A79" s="4"/>
    </row>
    <row r="80" ht="12.75">
      <c r="A80" s="1"/>
    </row>
    <row r="81" ht="12.75">
      <c r="A81" s="1"/>
    </row>
    <row r="82" ht="12.75">
      <c r="A82" s="1"/>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N16"/>
  <sheetViews>
    <sheetView zoomScalePageLayoutView="0" workbookViewId="0" topLeftCell="A1">
      <selection activeCell="A1" sqref="A1"/>
    </sheetView>
  </sheetViews>
  <sheetFormatPr defaultColWidth="9.140625" defaultRowHeight="15"/>
  <cols>
    <col min="1" max="1" width="6.28125" style="0" customWidth="1"/>
    <col min="2" max="2" width="26.421875" style="0" customWidth="1"/>
    <col min="3" max="3" width="23.00390625" style="0" customWidth="1"/>
  </cols>
  <sheetData>
    <row r="1" spans="1:14" ht="15">
      <c r="A1" s="365"/>
      <c r="B1" s="365"/>
      <c r="C1" s="365"/>
      <c r="D1" s="365"/>
      <c r="E1" s="365"/>
      <c r="F1" s="365"/>
      <c r="G1" s="365"/>
      <c r="H1" s="365"/>
      <c r="I1" s="365"/>
      <c r="J1" s="365"/>
      <c r="K1" s="365"/>
      <c r="L1" s="365"/>
      <c r="M1" s="365"/>
      <c r="N1" s="365"/>
    </row>
    <row r="2" spans="1:14" ht="15">
      <c r="A2" s="365"/>
      <c r="B2" s="365"/>
      <c r="C2" s="365"/>
      <c r="D2" s="365"/>
      <c r="E2" s="365"/>
      <c r="F2" s="365"/>
      <c r="G2" s="365"/>
      <c r="H2" s="365"/>
      <c r="I2" s="365"/>
      <c r="J2" s="365"/>
      <c r="K2" s="365"/>
      <c r="L2" s="365"/>
      <c r="M2" s="365"/>
      <c r="N2" s="365"/>
    </row>
    <row r="3" spans="1:14" ht="15">
      <c r="A3" s="366"/>
      <c r="B3" s="367"/>
      <c r="C3" s="368"/>
      <c r="D3" s="369"/>
      <c r="E3" s="369"/>
      <c r="F3" s="368"/>
      <c r="G3" s="370"/>
      <c r="H3" s="371"/>
      <c r="I3" s="371"/>
      <c r="J3" s="371"/>
      <c r="K3" s="371"/>
      <c r="L3" s="372"/>
      <c r="M3" s="373"/>
      <c r="N3" s="365"/>
    </row>
    <row r="4" spans="1:14" ht="15.75">
      <c r="A4" s="365"/>
      <c r="B4" s="374"/>
      <c r="C4" s="370"/>
      <c r="D4" s="372"/>
      <c r="E4" s="372"/>
      <c r="F4" s="370"/>
      <c r="G4" s="370"/>
      <c r="H4" s="375"/>
      <c r="I4" s="375"/>
      <c r="J4" s="375"/>
      <c r="K4" s="375"/>
      <c r="L4" s="376"/>
      <c r="M4" s="376"/>
      <c r="N4" s="365"/>
    </row>
    <row r="5" spans="1:14" ht="15">
      <c r="A5" s="377"/>
      <c r="B5" s="378"/>
      <c r="C5" s="379"/>
      <c r="D5" s="372"/>
      <c r="E5" s="372"/>
      <c r="F5" s="380"/>
      <c r="G5" s="380"/>
      <c r="H5" s="381"/>
      <c r="I5" s="381"/>
      <c r="J5" s="381"/>
      <c r="K5" s="381"/>
      <c r="L5" s="381"/>
      <c r="M5" s="372"/>
      <c r="N5" s="365"/>
    </row>
    <row r="6" spans="1:14" ht="15">
      <c r="A6" s="382"/>
      <c r="B6" s="383"/>
      <c r="C6" s="384"/>
      <c r="D6" s="370"/>
      <c r="E6" s="370"/>
      <c r="F6" s="380"/>
      <c r="G6" s="380"/>
      <c r="H6" s="385"/>
      <c r="I6" s="381"/>
      <c r="J6" s="381"/>
      <c r="K6" s="381"/>
      <c r="L6" s="372"/>
      <c r="M6" s="372"/>
      <c r="N6" s="365"/>
    </row>
    <row r="7" spans="1:14" ht="15">
      <c r="A7" s="386"/>
      <c r="B7" s="383"/>
      <c r="C7" s="384"/>
      <c r="D7" s="370"/>
      <c r="E7" s="370"/>
      <c r="F7" s="380"/>
      <c r="G7" s="380"/>
      <c r="H7" s="385"/>
      <c r="I7" s="381"/>
      <c r="J7" s="381"/>
      <c r="K7" s="381"/>
      <c r="L7" s="372"/>
      <c r="M7" s="372"/>
      <c r="N7" s="365"/>
    </row>
    <row r="8" spans="1:14" ht="45" customHeight="1">
      <c r="A8" s="382"/>
      <c r="B8" s="387"/>
      <c r="C8" s="384"/>
      <c r="D8" s="370"/>
      <c r="E8" s="370"/>
      <c r="F8" s="388"/>
      <c r="G8" s="380"/>
      <c r="H8" s="389"/>
      <c r="I8" s="389"/>
      <c r="J8" s="389"/>
      <c r="K8" s="381"/>
      <c r="L8" s="372"/>
      <c r="M8" s="372"/>
      <c r="N8" s="365"/>
    </row>
    <row r="9" spans="1:14" ht="15">
      <c r="A9" s="365"/>
      <c r="B9" s="390"/>
      <c r="C9" s="391"/>
      <c r="D9" s="392"/>
      <c r="E9" s="392"/>
      <c r="F9" s="380"/>
      <c r="G9" s="380"/>
      <c r="H9" s="381"/>
      <c r="I9" s="381"/>
      <c r="J9" s="381"/>
      <c r="K9" s="381"/>
      <c r="L9" s="376"/>
      <c r="M9" s="393"/>
      <c r="N9" s="365"/>
    </row>
    <row r="10" spans="1:14" ht="15">
      <c r="A10" s="365"/>
      <c r="B10" s="394"/>
      <c r="C10" s="395"/>
      <c r="D10" s="380"/>
      <c r="E10" s="380"/>
      <c r="F10" s="380"/>
      <c r="G10" s="380"/>
      <c r="H10" s="396"/>
      <c r="I10" s="396"/>
      <c r="J10" s="396"/>
      <c r="K10" s="397"/>
      <c r="L10" s="398"/>
      <c r="M10" s="399"/>
      <c r="N10" s="365"/>
    </row>
    <row r="11" spans="1:14" ht="15">
      <c r="A11" s="365"/>
      <c r="B11" s="394"/>
      <c r="C11" s="400"/>
      <c r="D11" s="380"/>
      <c r="E11" s="380"/>
      <c r="F11" s="380"/>
      <c r="G11" s="380"/>
      <c r="H11" s="397"/>
      <c r="I11" s="401"/>
      <c r="J11" s="401"/>
      <c r="K11" s="401"/>
      <c r="L11" s="398"/>
      <c r="M11" s="399"/>
      <c r="N11" s="365"/>
    </row>
    <row r="12" spans="1:14" ht="15">
      <c r="A12" s="365"/>
      <c r="B12" s="402"/>
      <c r="C12" s="400"/>
      <c r="D12" s="392"/>
      <c r="E12" s="392"/>
      <c r="F12" s="380"/>
      <c r="G12" s="380"/>
      <c r="H12" s="403"/>
      <c r="I12" s="403"/>
      <c r="J12" s="403"/>
      <c r="K12" s="403"/>
      <c r="L12" s="376"/>
      <c r="M12" s="393"/>
      <c r="N12" s="365"/>
    </row>
    <row r="13" spans="1:14" ht="15">
      <c r="A13" s="365"/>
      <c r="B13" s="404"/>
      <c r="C13" s="405"/>
      <c r="D13" s="380"/>
      <c r="E13" s="380"/>
      <c r="F13" s="380"/>
      <c r="G13" s="380"/>
      <c r="H13" s="396"/>
      <c r="I13" s="396"/>
      <c r="J13" s="396"/>
      <c r="K13" s="406"/>
      <c r="L13" s="398"/>
      <c r="M13" s="399"/>
      <c r="N13" s="365"/>
    </row>
    <row r="14" spans="1:14" ht="15">
      <c r="A14" s="365"/>
      <c r="B14" s="365"/>
      <c r="C14" s="365"/>
      <c r="D14" s="365"/>
      <c r="E14" s="365"/>
      <c r="F14" s="365"/>
      <c r="G14" s="365"/>
      <c r="H14" s="365"/>
      <c r="I14" s="365"/>
      <c r="J14" s="365"/>
      <c r="K14" s="365"/>
      <c r="L14" s="365"/>
      <c r="M14" s="365"/>
      <c r="N14" s="365"/>
    </row>
    <row r="16" ht="15">
      <c r="F16" s="85"/>
    </row>
  </sheetData>
  <sheetProtection/>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Rahandusministeerium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urvem</dc:creator>
  <cp:keywords/>
  <dc:description/>
  <cp:lastModifiedBy>Juta Teller</cp:lastModifiedBy>
  <cp:lastPrinted>2012-11-08T05:53:39Z</cp:lastPrinted>
  <dcterms:created xsi:type="dcterms:W3CDTF">2012-09-17T06:47:39Z</dcterms:created>
  <dcterms:modified xsi:type="dcterms:W3CDTF">2013-04-02T13:27:01Z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0x010100626CE92724C925449EF6763E8AA16DB1</vt:lpwstr>
  </property>
</Properties>
</file>